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595" windowHeight="9180" tabRatio="630" activeTab="4"/>
  </bookViews>
  <sheets>
    <sheet name="Eingabe Ergebnis" sheetId="1" r:id="rId1"/>
    <sheet name="Ergebnisse" sheetId="2" r:id="rId2"/>
    <sheet name="SG SHG Flensburg  Brücke" sheetId="3" r:id="rId3"/>
    <sheet name="1. SGC Essen 2010" sheetId="4" r:id="rId4"/>
    <sheet name="1. SGC Westenholz" sheetId="5" r:id="rId5"/>
    <sheet name="SGC Harz" sheetId="6" r:id="rId6"/>
    <sheet name="SGC Iserloy" sheetId="7" r:id="rId7"/>
    <sheet name="SGG Schwansen" sheetId="8" r:id="rId8"/>
    <sheet name="Einzelergebnisse neu" sheetId="9" r:id="rId9"/>
    <sheet name="Tabelle9" sheetId="10" state="hidden" r:id="rId10"/>
  </sheets>
  <definedNames>
    <definedName name="_xlnm._FilterDatabase" localSheetId="0" hidden="1">'Eingabe Ergebnis'!$A$2:$N$152</definedName>
    <definedName name="_xlnm._FilterDatabase" localSheetId="8" hidden="1">'Einzelergebnisse neu'!$A$3:$Q$157</definedName>
    <definedName name="_xlfn.COUNTIFS" hidden="1">#NAME?</definedName>
    <definedName name="_xlfn.IFERROR" hidden="1">#NAME?</definedName>
    <definedName name="_xlnm.Print_Area" localSheetId="3">'1. SGC Essen 2010'!$A$1:$Q$53</definedName>
    <definedName name="_xlnm.Print_Area" localSheetId="4">'1. SGC Westenholz'!$A$1:$Q$44</definedName>
    <definedName name="_xlnm.Print_Area" localSheetId="2">'SG SHG Flensburg  Brücke'!$A$1:$Q$18</definedName>
    <definedName name="_xlnm.Print_Area" localSheetId="5">'SGC Harz'!$A$1:$Q$32</definedName>
    <definedName name="_xlnm.Print_Area" localSheetId="6">'SGC Iserloy'!$A$1:$Q$31</definedName>
    <definedName name="_xlnm.Print_Area" localSheetId="7">'SGG Schwansen'!$A$1:$Q$35</definedName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<sst xmlns="http://schemas.openxmlformats.org/spreadsheetml/2006/main" count="3500" uniqueCount="1104">
  <si>
    <t>Name</t>
  </si>
  <si>
    <t>Gesamt</t>
  </si>
  <si>
    <t>Schnitt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</si>
  <si>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</si>
  <si>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</si>
  <si>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</si>
  <si>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</si>
  <si>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</si>
  <si>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</si>
  <si>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</si>
  <si>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</si>
  <si>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</si>
  <si>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</si>
  <si>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</si>
  <si>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</si>
  <si>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</si>
  <si>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</si>
  <si>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</si>
  <si>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</si>
  <si>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</si>
  <si>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</si>
  <si>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</si>
  <si>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</si>
  <si>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</si>
  <si>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</si>
  <si>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</si>
  <si>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</si>
  <si>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</si>
  <si>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</si>
  <si>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</si>
  <si>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</si>
  <si>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</si>
  <si>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</si>
  <si>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</si>
  <si>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</si>
  <si>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</si>
  <si>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</si>
  <si>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</si>
  <si>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</si>
  <si>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</si>
  <si>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</si>
  <si>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</si>
  <si>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</si>
  <si>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</si>
  <si>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</si>
  <si>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</si>
  <si>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</si>
  <si>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</si>
  <si>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</si>
  <si>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</si>
  <si>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</si>
  <si>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</si>
  <si>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</si>
  <si>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</si>
  <si>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</si>
  <si>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</si>
  <si>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</si>
  <si>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</si>
  <si>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</si>
  <si>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</si>
  <si>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</si>
  <si>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</si>
  <si>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</si>
  <si>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</si>
  <si>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</si>
  <si>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</si>
  <si>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</si>
  <si>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</si>
  <si>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</si>
  <si>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</si>
  <si>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</si>
  <si>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</si>
  <si>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</si>
  <si>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</si>
  <si>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</si>
  <si>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</si>
  <si>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</si>
  <si>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</si>
  <si>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</si>
  <si>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</si>
  <si>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</si>
  <si>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</si>
  <si>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</si>
  <si>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</si>
  <si>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</si>
  <si>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</si>
  <si>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</si>
  <si>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</si>
  <si>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</si>
  <si>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</si>
  <si>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</si>
  <si>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</si>
  <si>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</si>
  <si>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</si>
  <si>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</si>
  <si>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</si>
  <si>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</si>
  <si>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</si>
  <si>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</si>
  <si>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</si>
  <si>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</si>
  <si>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</si>
  <si>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</si>
  <si>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</si>
  <si>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</si>
  <si>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</si>
  <si>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</si>
  <si>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</si>
  <si>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</si>
  <si>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</si>
  <si>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</si>
  <si>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</si>
  <si>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</si>
  <si>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</si>
  <si>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</si>
  <si>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</si>
  <si>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</si>
  <si>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</si>
  <si>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</si>
  <si>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</si>
  <si>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</si>
  <si>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</si>
  <si>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</si>
  <si>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</si>
  <si>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</si>
  <si>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</si>
  <si>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</si>
  <si>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</si>
  <si>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</si>
  <si>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</si>
  <si>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</si>
  <si>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</si>
  <si>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</si>
  <si>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</si>
  <si>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</si>
  <si>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</si>
  <si>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</si>
  <si>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</si>
  <si>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</si>
  <si>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</si>
  <si>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</si>
  <si>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</si>
  <si>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</si>
  <si>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</si>
  <si>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</si>
  <si>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</si>
  <si>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</si>
  <si>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</si>
  <si>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</si>
  <si>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</si>
  <si>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</si>
  <si>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</si>
  <si>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</si>
  <si>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</si>
  <si>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</si>
  <si>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</si>
  <si>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</si>
  <si>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</si>
  <si>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</si>
  <si>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</si>
  <si>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</si>
  <si>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</si>
  <si>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</si>
  <si>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</si>
  <si>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</si>
  <si>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</si>
  <si>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</si>
  <si>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</si>
  <si>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</si>
  <si>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</si>
  <si>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</si>
  <si>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</si>
  <si>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</si>
  <si>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</si>
  <si>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</si>
  <si>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</si>
  <si>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</si>
  <si>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</si>
  <si>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</si>
  <si>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</si>
  <si>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</si>
  <si>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</si>
  <si>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</si>
  <si>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</si>
  <si>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</si>
  <si>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</si>
  <si>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</si>
  <si>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</si>
  <si>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</si>
  <si>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</si>
  <si>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</si>
  <si>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</si>
  <si>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</si>
  <si>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</si>
  <si>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</si>
  <si>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</si>
  <si>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</si>
  <si>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</si>
  <si>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</si>
  <si>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</si>
  <si>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</si>
  <si>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</si>
  <si>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</si>
  <si>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</si>
  <si>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</si>
  <si>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</si>
  <si>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</si>
  <si>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</si>
  <si>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</si>
  <si>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</si>
  <si>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</si>
  <si>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</si>
  <si>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</si>
  <si>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</si>
  <si>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</si>
  <si>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</si>
  <si>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</si>
  <si>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</si>
  <si>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</si>
  <si>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</si>
  <si>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</si>
  <si>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</si>
  <si>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</si>
  <si>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</si>
  <si>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</si>
  <si>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</si>
  <si>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</si>
  <si>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</si>
  <si>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</si>
  <si>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</si>
  <si>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</si>
  <si>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</si>
  <si>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</si>
  <si>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</si>
  <si>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</si>
  <si>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</si>
  <si>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</si>
  <si>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</si>
  <si>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</si>
  <si>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</si>
  <si>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</si>
  <si>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</si>
  <si>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</si>
  <si>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</si>
  <si>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</si>
  <si>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</si>
  <si>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</si>
  <si>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</si>
  <si>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</si>
  <si>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</si>
  <si>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</si>
  <si>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</si>
  <si>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</si>
  <si>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</si>
  <si>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</si>
  <si>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</si>
  <si>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</si>
  <si>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</si>
  <si>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</si>
  <si>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</si>
  <si>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</si>
  <si>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</si>
  <si>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</si>
  <si>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</si>
  <si>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</si>
  <si>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</si>
  <si>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</si>
  <si>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</si>
  <si>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</si>
  <si>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</si>
  <si>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</si>
  <si>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</si>
  <si>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</si>
  <si>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</si>
  <si>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</si>
  <si>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</si>
  <si>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</si>
  <si>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</si>
  <si>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</si>
  <si>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</si>
  <si>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</si>
  <si>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</si>
  <si>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</si>
  <si>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</si>
  <si>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</si>
  <si>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</si>
  <si>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</si>
  <si>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</si>
  <si>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</si>
  <si>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</si>
  <si>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</si>
  <si>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</si>
  <si>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</si>
  <si>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</si>
  <si>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</si>
  <si>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</si>
  <si>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</si>
  <si>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</si>
  <si>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</si>
  <si>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</si>
  <si>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</si>
  <si>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</si>
  <si>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</si>
  <si>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</si>
  <si>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</si>
  <si>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</si>
  <si>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</si>
  <si>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</si>
  <si>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</si>
  <si>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</si>
  <si>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</si>
  <si>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</si>
  <si>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</si>
  <si>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</si>
  <si>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</si>
  <si>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</si>
  <si>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</si>
  <si>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</si>
  <si>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</si>
  <si>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</si>
  <si>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</si>
  <si>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</si>
  <si>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</si>
  <si>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</si>
  <si>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</si>
  <si>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</si>
  <si>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</si>
  <si>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</si>
  <si>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</si>
  <si>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</si>
  <si>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</si>
  <si>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</si>
  <si>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</si>
  <si>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</si>
  <si>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</si>
  <si>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</si>
  <si>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</si>
  <si>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</si>
  <si>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</si>
  <si>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</si>
  <si>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</si>
  <si>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</si>
  <si>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</si>
  <si>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</si>
  <si>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</si>
  <si>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</si>
  <si>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</si>
  <si>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</si>
  <si>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</si>
  <si>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</si>
  <si>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</si>
  <si>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</si>
  <si>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</si>
  <si>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</si>
  <si>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</si>
  <si>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</si>
  <si>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</si>
  <si>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</si>
  <si>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</si>
  <si>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</si>
  <si>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</si>
  <si>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</si>
  <si>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</si>
  <si>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</si>
  <si>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</si>
  <si>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</si>
  <si>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</si>
  <si>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</si>
  <si>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</si>
  <si>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</si>
  <si>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</si>
  <si>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</si>
  <si>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</si>
  <si>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</si>
  <si>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</si>
  <si>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</si>
  <si>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</si>
  <si>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</si>
  <si>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</si>
  <si>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</si>
  <si>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</si>
  <si>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</si>
  <si>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</si>
  <si>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</si>
  <si>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</si>
  <si>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</si>
  <si>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</si>
  <si>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</si>
  <si>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</si>
  <si>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</si>
  <si>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</si>
  <si>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</si>
  <si>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</si>
  <si>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</si>
  <si>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</si>
  <si>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</si>
  <si>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</si>
  <si>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</si>
  <si>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</si>
  <si>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</si>
  <si>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</si>
  <si>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</si>
  <si>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</si>
  <si>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</si>
  <si>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</si>
  <si>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</si>
  <si>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</si>
  <si>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</si>
  <si>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</si>
  <si>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</si>
  <si>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</si>
  <si>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</si>
  <si>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</si>
  <si>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</si>
  <si>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</si>
  <si>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</si>
  <si>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</si>
  <si>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</si>
  <si>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</si>
  <si>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</si>
  <si>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</si>
  <si>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</si>
  <si>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</si>
  <si>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</si>
  <si>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</si>
  <si>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</si>
  <si>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</si>
  <si>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</si>
  <si>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</si>
  <si>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</si>
  <si>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</si>
  <si>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</si>
  <si>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</si>
  <si>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</si>
  <si>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</si>
  <si>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</si>
  <si>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</si>
  <si>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</si>
  <si>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</si>
  <si>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</si>
  <si>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</si>
  <si>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</si>
  <si>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</si>
  <si>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</si>
  <si>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</si>
  <si>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</si>
  <si>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</si>
  <si>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</si>
  <si>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</si>
  <si>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</si>
  <si>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</si>
  <si>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</si>
  <si>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</si>
  <si>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</si>
  <si>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</si>
  <si>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</si>
  <si>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</si>
  <si>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</si>
  <si>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</si>
  <si>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</si>
  <si>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</si>
  <si>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</si>
  <si>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</si>
  <si>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</si>
  <si>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</si>
  <si>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</si>
  <si>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</si>
  <si>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</si>
  <si>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</si>
  <si>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</si>
  <si>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</si>
  <si>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</si>
  <si>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</si>
  <si>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</si>
  <si>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</si>
  <si>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</si>
  <si>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</si>
  <si>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</si>
  <si>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</si>
  <si>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</si>
  <si>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</si>
  <si>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</si>
  <si>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</si>
  <si>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</si>
  <si>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</si>
  <si>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</si>
  <si>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</si>
  <si>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</si>
  <si>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</si>
  <si>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</si>
  <si>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</si>
  <si>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</si>
  <si>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</si>
  <si>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</si>
  <si>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</si>
  <si>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</si>
  <si>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</si>
  <si>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</si>
  <si>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</si>
  <si>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</si>
  <si>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</si>
  <si>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</si>
  <si>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</si>
  <si>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</si>
  <si>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</si>
  <si>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</si>
  <si>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</si>
  <si>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</si>
  <si>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</si>
  <si>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</si>
  <si>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</si>
  <si>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</si>
  <si>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</si>
  <si>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</si>
  <si>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</si>
  <si>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</si>
  <si>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</si>
  <si>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</si>
  <si>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</si>
  <si>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</si>
  <si>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</si>
  <si>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</si>
  <si>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</si>
  <si>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</si>
  <si>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</si>
  <si>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</si>
  <si>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</si>
  <si>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</si>
  <si>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</si>
  <si>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</si>
  <si>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</si>
  <si>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</si>
  <si>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</si>
  <si>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</si>
  <si>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</si>
  <si>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</si>
  <si>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</si>
  <si>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</si>
  <si>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</si>
  <si>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</si>
  <si>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</si>
  <si>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</si>
  <si>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</si>
  <si>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</si>
  <si>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</si>
  <si>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</si>
  <si>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</si>
  <si>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</si>
  <si>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</si>
  <si>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</si>
  <si>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</si>
  <si>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</si>
  <si>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</si>
  <si>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</si>
  <si>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</si>
  <si>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</si>
  <si>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</si>
  <si>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</si>
  <si>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Sasse, Olaf</t>
  </si>
  <si>
    <t>Vajes, Frank</t>
  </si>
  <si>
    <t>Wolf, Martina</t>
  </si>
  <si>
    <t>Wolf, Stephan</t>
  </si>
  <si>
    <t>1. SGC Essen 2010</t>
  </si>
  <si>
    <t>SGC Harz</t>
  </si>
  <si>
    <t>1. SGC Westenholz</t>
  </si>
  <si>
    <t>Lösch, Guido</t>
  </si>
  <si>
    <t>Lösch, Marion</t>
  </si>
  <si>
    <t>Grimmelt, Detlev</t>
  </si>
  <si>
    <t>Heeb, Martin</t>
  </si>
  <si>
    <t>Siepmann, Thomas</t>
  </si>
  <si>
    <t>Wewel, Andreas</t>
  </si>
  <si>
    <t>Schweizerhof, Frank</t>
  </si>
  <si>
    <t>Erdbories, Jürgen</t>
  </si>
  <si>
    <t>Polischuk, Petra</t>
  </si>
  <si>
    <t>Sasse, Anni</t>
  </si>
  <si>
    <t>Sträter, Martin</t>
  </si>
  <si>
    <t>Zehles, Petra</t>
  </si>
  <si>
    <t>Zehles, Ralf</t>
  </si>
  <si>
    <t>Hase, Stephan</t>
  </si>
  <si>
    <t>Loga, Sabine</t>
  </si>
  <si>
    <t>Otte, Frank</t>
  </si>
  <si>
    <t>Schramm, Tobias</t>
  </si>
  <si>
    <t>Schramm, Horst</t>
  </si>
  <si>
    <t>Gentile, Vincenzo</t>
  </si>
  <si>
    <t>Bankmann, Peter</t>
  </si>
  <si>
    <t>Schulte, Ingo</t>
  </si>
  <si>
    <t>Meiwes, Stefanie</t>
  </si>
  <si>
    <t>Lucas, Bodo</t>
  </si>
  <si>
    <t>Duhme, Oliver</t>
  </si>
  <si>
    <t>Regett, Christian</t>
  </si>
  <si>
    <t>Regett, Berthold</t>
  </si>
  <si>
    <t>Stüker, Johannes</t>
  </si>
  <si>
    <t>Duhme, Heike</t>
  </si>
  <si>
    <t>Jerig, Sebastian</t>
  </si>
  <si>
    <t>Lucas, Ute</t>
  </si>
  <si>
    <t>Hase, Christian</t>
  </si>
  <si>
    <t>Kleiber, Sabine</t>
  </si>
  <si>
    <t>Meiwes, Marcel</t>
  </si>
  <si>
    <t>Sander, Dieter</t>
  </si>
  <si>
    <t>Buritz, Konrad</t>
  </si>
  <si>
    <t>Buritz, Anne</t>
  </si>
  <si>
    <t>Schlieper, Agnes</t>
  </si>
  <si>
    <t>Bankmann, Annika</t>
  </si>
  <si>
    <t>Luce, Renate</t>
  </si>
  <si>
    <t>Thomas, Till</t>
  </si>
  <si>
    <t>Reinecke, Uwe</t>
  </si>
  <si>
    <t>Duhme, Timo</t>
  </si>
  <si>
    <t>Schiedsrichter</t>
  </si>
  <si>
    <t>Platzierung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</si>
  <si>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</si>
  <si>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</si>
  <si>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</si>
  <si>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</si>
  <si>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</si>
  <si>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6. Spieltag</t>
  </si>
  <si>
    <t>Schwansen</t>
  </si>
  <si>
    <t>Liga-Stand nach Spieltag 6</t>
  </si>
  <si>
    <t>Liga-Stand nach Spieltag 5</t>
  </si>
  <si>
    <t>SGG Schwansen</t>
  </si>
  <si>
    <t>Duhme, Jacqueline</t>
  </si>
  <si>
    <t>Hase, Torben</t>
  </si>
  <si>
    <t>Neumann, Daniel</t>
  </si>
  <si>
    <t>Neumann, Nicole</t>
  </si>
  <si>
    <t>Thomsen, Hendrik</t>
  </si>
  <si>
    <t>Thomsen, Matthias</t>
  </si>
  <si>
    <t>Hirsch, Ingrid</t>
  </si>
  <si>
    <t>Bruhn, Holger</t>
  </si>
  <si>
    <t>Hirsch, Klaus-Dieter</t>
  </si>
  <si>
    <t>Stobbe, Horst-Dieter</t>
  </si>
  <si>
    <t>Stoltz, Karin</t>
  </si>
  <si>
    <t>Stoltz, Rabea</t>
  </si>
  <si>
    <t>Stoltz, Claus</t>
  </si>
  <si>
    <t>Thomsen, Frithjof</t>
  </si>
  <si>
    <t>Vetter, Harald</t>
  </si>
  <si>
    <t>Gärtner, Michael</t>
  </si>
  <si>
    <t>Röpke, Romina</t>
  </si>
  <si>
    <t>Goldenbaum, Rene</t>
  </si>
  <si>
    <t>aktive Spieler</t>
  </si>
  <si>
    <t>Wolhardt, Michael</t>
  </si>
  <si>
    <t>Krüll, Dirk</t>
  </si>
  <si>
    <t>Felderhoff, Arndt</t>
  </si>
  <si>
    <t>Sachs, Stefan</t>
  </si>
  <si>
    <t>Baudisch, Thorsten</t>
  </si>
  <si>
    <t>Hane, Margarete</t>
  </si>
  <si>
    <t>ja</t>
  </si>
  <si>
    <t>Einzelliste</t>
  </si>
  <si>
    <t>Kinder und Hoffnungsträger</t>
  </si>
  <si>
    <t>Ritosek, Johann</t>
  </si>
  <si>
    <t>Flesken, Oliver</t>
  </si>
  <si>
    <t>Anzahl Liga-Spieler</t>
  </si>
  <si>
    <t>Anzahl Jugend</t>
  </si>
  <si>
    <t>bester Durchschnitt
Spieler</t>
  </si>
  <si>
    <t>teilgen. Liga-Tage</t>
  </si>
  <si>
    <t>größte Beteiligung / Spieltag</t>
  </si>
  <si>
    <t>kleinste tatsächl. Beteiligung/Spieltag</t>
  </si>
  <si>
    <t>bester Durchschnitt
Spieltag  / Spielort</t>
  </si>
  <si>
    <t>schlechtester Durchschnitt /Spielort</t>
  </si>
  <si>
    <t>Ausfalltage / 
Spieltag</t>
  </si>
  <si>
    <t>Beste Spieler</t>
  </si>
  <si>
    <t>Beste Spielerinnen</t>
  </si>
  <si>
    <t xml:space="preserve">Endergebnisse </t>
  </si>
  <si>
    <t>Schläge</t>
  </si>
  <si>
    <t>Die Streichergebnisse sind ausgegraut und die Farben entsprechen in etwa den Vereinsfarben. In den Einzelergebnissen sind die Spieler jeweils in der Clubfarbe dargestellt.</t>
  </si>
  <si>
    <t>Friese, Udo</t>
  </si>
  <si>
    <t xml:space="preserve">Harz </t>
  </si>
  <si>
    <t>Karcher, Dirk</t>
  </si>
  <si>
    <t>Karcher, Lisa</t>
  </si>
  <si>
    <t>Stöcken, Manfred</t>
  </si>
  <si>
    <t>Wedekind, Mechthild</t>
  </si>
  <si>
    <t>Leppelt, Karl-Heinz</t>
  </si>
  <si>
    <t>Reitz, Joachim</t>
  </si>
  <si>
    <t>Stüker, Linda</t>
  </si>
  <si>
    <t>Hartwich, Andreas</t>
  </si>
  <si>
    <t>Fetting, Thomas</t>
  </si>
  <si>
    <t>Thomas, Nicole</t>
  </si>
  <si>
    <t>Mensinga, Andreas</t>
  </si>
  <si>
    <t>Stephan, Rüdiger</t>
  </si>
  <si>
    <t>Wedekind, Markus</t>
  </si>
  <si>
    <t>Hakenes, Günter</t>
  </si>
  <si>
    <t>Steenblock, Torge</t>
  </si>
  <si>
    <t>Winter, Petra</t>
  </si>
  <si>
    <t>Leinbaum, Christian</t>
  </si>
  <si>
    <t>Borgemehn, Frank</t>
  </si>
  <si>
    <t>Borgemehn, Tristan</t>
  </si>
  <si>
    <t>Jacobsen, Sigrid</t>
  </si>
  <si>
    <t>Kolbe</t>
  </si>
  <si>
    <t>001-0020</t>
  </si>
  <si>
    <t>001-0023</t>
  </si>
  <si>
    <t>Kay Uwe</t>
  </si>
  <si>
    <t>001-0024</t>
  </si>
  <si>
    <t>001-0030</t>
  </si>
  <si>
    <t>Hakenes</t>
  </si>
  <si>
    <t>001-0033</t>
  </si>
  <si>
    <t>Günter</t>
  </si>
  <si>
    <t>Jerig</t>
  </si>
  <si>
    <t>001-0034</t>
  </si>
  <si>
    <t>001-0037</t>
  </si>
  <si>
    <t>Jacqueline</t>
  </si>
  <si>
    <t>001-0038</t>
  </si>
  <si>
    <t>Sträter</t>
  </si>
  <si>
    <t>001-0045</t>
  </si>
  <si>
    <t>Vredenburg</t>
  </si>
  <si>
    <t>001-0046</t>
  </si>
  <si>
    <t>André</t>
  </si>
  <si>
    <t>001-0050</t>
  </si>
  <si>
    <t>001-0051</t>
  </si>
  <si>
    <t>Reitz</t>
  </si>
  <si>
    <t>001-0052</t>
  </si>
  <si>
    <t>001-0053</t>
  </si>
  <si>
    <t>Linda</t>
  </si>
  <si>
    <t>Leppelt</t>
  </si>
  <si>
    <t>001-0054</t>
  </si>
  <si>
    <t>Karl-Heinz</t>
  </si>
  <si>
    <t>Weiner</t>
  </si>
  <si>
    <t>001-0055</t>
  </si>
  <si>
    <t>Manfred</t>
  </si>
  <si>
    <t xml:space="preserve">Ulrich </t>
  </si>
  <si>
    <t>Röpke</t>
  </si>
  <si>
    <t>003-0018</t>
  </si>
  <si>
    <t>003-0020</t>
  </si>
  <si>
    <t>003-0022</t>
  </si>
  <si>
    <t>Anne</t>
  </si>
  <si>
    <t>003-0023</t>
  </si>
  <si>
    <t>003-0024</t>
  </si>
  <si>
    <t>Burgdorf</t>
  </si>
  <si>
    <t>003-0025</t>
  </si>
  <si>
    <t>Katrin</t>
  </si>
  <si>
    <t>Henning</t>
  </si>
  <si>
    <t>003-0028</t>
  </si>
  <si>
    <t>Salomé</t>
  </si>
  <si>
    <t>003-0029</t>
  </si>
  <si>
    <t>Simmet</t>
  </si>
  <si>
    <t>003-0030</t>
  </si>
  <si>
    <t>Nicole</t>
  </si>
  <si>
    <t xml:space="preserve">Wolfgang </t>
  </si>
  <si>
    <t>Hans Peter</t>
  </si>
  <si>
    <t>Vajes</t>
  </si>
  <si>
    <t>005-0007</t>
  </si>
  <si>
    <t>005-0008</t>
  </si>
  <si>
    <t>005-0009</t>
  </si>
  <si>
    <t>Olaf</t>
  </si>
  <si>
    <t>Bökelmann</t>
  </si>
  <si>
    <t>005-0013</t>
  </si>
  <si>
    <t>Friese</t>
  </si>
  <si>
    <t>005-0014</t>
  </si>
  <si>
    <t>Udo</t>
  </si>
  <si>
    <t>005-0015</t>
  </si>
  <si>
    <t>005-0016</t>
  </si>
  <si>
    <t>Marion</t>
  </si>
  <si>
    <t>Joel</t>
  </si>
  <si>
    <t>Mensinga</t>
  </si>
  <si>
    <t>005-0019</t>
  </si>
  <si>
    <t>005-0020</t>
  </si>
  <si>
    <t>Rüdiger</t>
  </si>
  <si>
    <t>005-0021</t>
  </si>
  <si>
    <t>Zoe</t>
  </si>
  <si>
    <t>005-0022</t>
  </si>
  <si>
    <t>005-0023</t>
  </si>
  <si>
    <t>Wolhardt</t>
  </si>
  <si>
    <t>006-0008</t>
  </si>
  <si>
    <t>Bruhn</t>
  </si>
  <si>
    <t>006-0009</t>
  </si>
  <si>
    <t>006-0010</t>
  </si>
  <si>
    <t>006-0011</t>
  </si>
  <si>
    <t>Karin</t>
  </si>
  <si>
    <t>Vetter</t>
  </si>
  <si>
    <t>006-0012</t>
  </si>
  <si>
    <t>Harald</t>
  </si>
  <si>
    <t>006-0014</t>
  </si>
  <si>
    <t>Hirsch</t>
  </si>
  <si>
    <t>006-0015</t>
  </si>
  <si>
    <t>Ingrid</t>
  </si>
  <si>
    <t>006-0016</t>
  </si>
  <si>
    <t>Klaus-Dieter</t>
  </si>
  <si>
    <t>006-0017</t>
  </si>
  <si>
    <t>Claus</t>
  </si>
  <si>
    <t>Kallinich</t>
  </si>
  <si>
    <t>006-0018</t>
  </si>
  <si>
    <t>Marquardt</t>
  </si>
  <si>
    <t>006-0019</t>
  </si>
  <si>
    <t>Bernd-Dieter</t>
  </si>
  <si>
    <t>Steenblock</t>
  </si>
  <si>
    <t>006-0020</t>
  </si>
  <si>
    <t>Torge</t>
  </si>
  <si>
    <t>Winter</t>
  </si>
  <si>
    <t>006-0021</t>
  </si>
  <si>
    <t>Borgemehn</t>
  </si>
  <si>
    <t>006-0022</t>
  </si>
  <si>
    <t>006-0023</t>
  </si>
  <si>
    <t>Tristan</t>
  </si>
  <si>
    <t>Leinbaum</t>
  </si>
  <si>
    <t>006-0024</t>
  </si>
  <si>
    <t>Hiesener</t>
  </si>
  <si>
    <t>006-0025</t>
  </si>
  <si>
    <t>Mathias</t>
  </si>
  <si>
    <t>006-0026</t>
  </si>
  <si>
    <t>Goldenbaum</t>
  </si>
  <si>
    <t>006-0027</t>
  </si>
  <si>
    <t>Rene</t>
  </si>
  <si>
    <t>Müller</t>
  </si>
  <si>
    <t>006-0028</t>
  </si>
  <si>
    <t>006-0029</t>
  </si>
  <si>
    <t>Helge</t>
  </si>
  <si>
    <t>Brigitte</t>
  </si>
  <si>
    <t xml:space="preserve">Thomas </t>
  </si>
  <si>
    <t xml:space="preserve">Christian </t>
  </si>
  <si>
    <t>Schlieper</t>
  </si>
  <si>
    <t>011-0007</t>
  </si>
  <si>
    <t>Agnes</t>
  </si>
  <si>
    <t>Küper</t>
  </si>
  <si>
    <t>011-0008</t>
  </si>
  <si>
    <t>Felderhoff</t>
  </si>
  <si>
    <t>011-0009</t>
  </si>
  <si>
    <t>Arndt</t>
  </si>
  <si>
    <t>Gentile</t>
  </si>
  <si>
    <t>011-0011</t>
  </si>
  <si>
    <t>Vincenzo</t>
  </si>
  <si>
    <t>Heeb</t>
  </si>
  <si>
    <t>011-0012</t>
  </si>
  <si>
    <t>Siepmann</t>
  </si>
  <si>
    <t>011-0013</t>
  </si>
  <si>
    <t>Grimmelt</t>
  </si>
  <si>
    <t>011-0015</t>
  </si>
  <si>
    <t>Detlev</t>
  </si>
  <si>
    <t>Wedekind</t>
  </si>
  <si>
    <t>011-0016</t>
  </si>
  <si>
    <t>011-0017</t>
  </si>
  <si>
    <t>Mechthild</t>
  </si>
  <si>
    <t>011-0018</t>
  </si>
  <si>
    <t>011-0019</t>
  </si>
  <si>
    <t>Wewel</t>
  </si>
  <si>
    <t>011-0022</t>
  </si>
  <si>
    <t>Schulte</t>
  </si>
  <si>
    <t>011-0023</t>
  </si>
  <si>
    <t>Ingo</t>
  </si>
  <si>
    <t>Luce</t>
  </si>
  <si>
    <t>011-0024</t>
  </si>
  <si>
    <t>Renate</t>
  </si>
  <si>
    <t>011-0025</t>
  </si>
  <si>
    <t>Hans Dieter</t>
  </si>
  <si>
    <t>Bankmann</t>
  </si>
  <si>
    <t>011-0026</t>
  </si>
  <si>
    <t>Annika</t>
  </si>
  <si>
    <t>011-0027</t>
  </si>
  <si>
    <t>011-0028</t>
  </si>
  <si>
    <t>Till</t>
  </si>
  <si>
    <t>Gärtner</t>
  </si>
  <si>
    <t>011-0029</t>
  </si>
  <si>
    <t>Sachs</t>
  </si>
  <si>
    <t>011-0031</t>
  </si>
  <si>
    <t>Triebel</t>
  </si>
  <si>
    <t>011-0032</t>
  </si>
  <si>
    <t>Baudisch</t>
  </si>
  <si>
    <t>011-0033</t>
  </si>
  <si>
    <t>Thorsten</t>
  </si>
  <si>
    <t>Ritosek</t>
  </si>
  <si>
    <t>011-0034</t>
  </si>
  <si>
    <t>Flesken</t>
  </si>
  <si>
    <t>011-0035</t>
  </si>
  <si>
    <t>Strottkötter</t>
  </si>
  <si>
    <t>011-0036</t>
  </si>
  <si>
    <t>Hundt</t>
  </si>
  <si>
    <t>011-0037</t>
  </si>
  <si>
    <t>Fetting</t>
  </si>
  <si>
    <t>011-0038</t>
  </si>
  <si>
    <t>011-0039</t>
  </si>
  <si>
    <t>011-0040</t>
  </si>
  <si>
    <t>Britta</t>
  </si>
  <si>
    <t>Boettcher</t>
  </si>
  <si>
    <t>011-0041</t>
  </si>
  <si>
    <t>Wrozyna</t>
  </si>
  <si>
    <t>011-0042</t>
  </si>
  <si>
    <t>Meik</t>
  </si>
  <si>
    <t>Jacobsen</t>
  </si>
  <si>
    <t>011-0043</t>
  </si>
  <si>
    <t>Sigrid</t>
  </si>
  <si>
    <t>Abt</t>
  </si>
  <si>
    <t>011-0044</t>
  </si>
  <si>
    <t>Wrede</t>
  </si>
  <si>
    <t>011-0045</t>
  </si>
  <si>
    <t>Schröder</t>
  </si>
  <si>
    <t>015-0001</t>
  </si>
  <si>
    <t>Asmussen</t>
  </si>
  <si>
    <t>015-0002</t>
  </si>
  <si>
    <t>Bücker</t>
  </si>
  <si>
    <t>015-0003</t>
  </si>
  <si>
    <t>Radeke</t>
  </si>
  <si>
    <t>015-0004</t>
  </si>
  <si>
    <t>Thoull</t>
  </si>
  <si>
    <t>015-0005</t>
  </si>
  <si>
    <t>von der  Wehl</t>
  </si>
  <si>
    <t>015-0006</t>
  </si>
  <si>
    <t>Alwin</t>
  </si>
  <si>
    <t>Wolff</t>
  </si>
  <si>
    <t>015-0007</t>
  </si>
  <si>
    <t>Nachname</t>
  </si>
  <si>
    <t>Lizenz-Nr.</t>
  </si>
  <si>
    <t>Jahrgang</t>
  </si>
  <si>
    <t>Kategorie</t>
  </si>
  <si>
    <t>1. Spiel-
tag</t>
  </si>
  <si>
    <t>2. Spiel-
tag</t>
  </si>
  <si>
    <t>3. Spiel-
tag</t>
  </si>
  <si>
    <t>4. Spiel-
tag</t>
  </si>
  <si>
    <t>5. Spiel-
tag</t>
  </si>
  <si>
    <t>6. Spiel-
tag</t>
  </si>
  <si>
    <t xml:space="preserve">Kleiber, Martin </t>
  </si>
  <si>
    <t xml:space="preserve">Kramer, Ulrich </t>
  </si>
  <si>
    <t>Sander, Frank</t>
  </si>
  <si>
    <t>Kleiber, Josephine</t>
  </si>
  <si>
    <t>Henning, Manfred</t>
  </si>
  <si>
    <t>Salomé, Sascha</t>
  </si>
  <si>
    <t>Simmet, Nicole</t>
  </si>
  <si>
    <t>SCG-Harz</t>
  </si>
  <si>
    <t>Regett, Hildegard</t>
  </si>
  <si>
    <t>Settertobulte, Alexander</t>
  </si>
  <si>
    <t>Kolbe, Roman</t>
  </si>
  <si>
    <t>Zierke, Kay Uwe</t>
  </si>
  <si>
    <t>Vredenburg, André</t>
  </si>
  <si>
    <t>Weiner, Frank</t>
  </si>
  <si>
    <t>Bökelmann, Stephan</t>
  </si>
  <si>
    <t>Vajes, Zoe</t>
  </si>
  <si>
    <t>Woestmann, Marion</t>
  </si>
  <si>
    <t>Kallinich, Thomas</t>
  </si>
  <si>
    <t>Marquardt, Bernd-Dieter</t>
  </si>
  <si>
    <t>Hiesener, Mathias</t>
  </si>
  <si>
    <t>Müller, Thomas</t>
  </si>
  <si>
    <t>Winter, Helge</t>
  </si>
  <si>
    <t xml:space="preserve">Stöber, Christian </t>
  </si>
  <si>
    <t xml:space="preserve">Küper, Thomas </t>
  </si>
  <si>
    <t xml:space="preserve">Hirsch, Wolfgang </t>
  </si>
  <si>
    <t>Henning, Martina</t>
  </si>
  <si>
    <t>Luce, Hans Dieter</t>
  </si>
  <si>
    <t>Triebel, Rolf</t>
  </si>
  <si>
    <t>Strottkötter, Andre</t>
  </si>
  <si>
    <t>Hundt, Stefan</t>
  </si>
  <si>
    <t>Hundt, Britta</t>
  </si>
  <si>
    <t>Boettcher, Marcel</t>
  </si>
  <si>
    <t>Wrozyna, Meik</t>
  </si>
  <si>
    <t>Abt, Holger</t>
  </si>
  <si>
    <t>Wrede, Thomas</t>
  </si>
  <si>
    <t>Zwischen-
summe</t>
  </si>
  <si>
    <t>Gesamt-
ergebnis</t>
  </si>
  <si>
    <t>Streich-
erg. 1</t>
  </si>
  <si>
    <t>Streich-
erg. 2</t>
  </si>
  <si>
    <t>Rang</t>
  </si>
  <si>
    <t>Bundesliga Nord 2017</t>
  </si>
  <si>
    <t>Wenn der Spieltag abgeschlossen ist in dieser Zeile eine 108 eintragen</t>
  </si>
  <si>
    <t>Hollmann</t>
  </si>
  <si>
    <t>Laackmann</t>
  </si>
  <si>
    <t>Henry</t>
  </si>
  <si>
    <t>Oppenheuser</t>
  </si>
  <si>
    <t>Schramm, Katrin</t>
  </si>
  <si>
    <t>How</t>
  </si>
  <si>
    <t>Hollmann, Uwe</t>
  </si>
  <si>
    <t>Oppenheuser, Klaus</t>
  </si>
  <si>
    <t>Laackmann, Henry</t>
  </si>
  <si>
    <t>SH SG Flensburg</t>
  </si>
  <si>
    <t>005-0024</t>
  </si>
  <si>
    <t>Kirchhof</t>
  </si>
  <si>
    <t>Hans-Dieter</t>
  </si>
  <si>
    <t>005-0025</t>
  </si>
  <si>
    <t>Neumann, Ralf</t>
  </si>
  <si>
    <t>005-0026</t>
  </si>
  <si>
    <t>Katharina</t>
  </si>
  <si>
    <t>005-0027</t>
  </si>
  <si>
    <t>Kirchhof, Hans-Dieter</t>
  </si>
  <si>
    <t>Rheinheimer, Katharina</t>
  </si>
  <si>
    <t>Weber, David</t>
  </si>
  <si>
    <t>Neumann, Hans-Dieter</t>
  </si>
  <si>
    <t>001-0056</t>
  </si>
  <si>
    <t>Schalk, Johannes</t>
  </si>
  <si>
    <t>Leppelt, Bettina</t>
  </si>
  <si>
    <t>001-0057</t>
  </si>
  <si>
    <t>Schalk</t>
  </si>
  <si>
    <t>011-0046</t>
  </si>
  <si>
    <t>011-0047</t>
  </si>
  <si>
    <t>Thomas, Marc</t>
  </si>
  <si>
    <t>Glettenberg, Axel</t>
  </si>
  <si>
    <t>011-0048</t>
  </si>
  <si>
    <t>011-0049</t>
  </si>
  <si>
    <t>Winzen, Daniel</t>
  </si>
  <si>
    <t>Winzen, Sebastian</t>
  </si>
  <si>
    <t>Glettenberg</t>
  </si>
  <si>
    <t>Axel</t>
  </si>
  <si>
    <t>Winzen</t>
  </si>
  <si>
    <t>Schröder, Jürgen</t>
  </si>
  <si>
    <t>Asmussen, Hans-Peter</t>
  </si>
  <si>
    <t>Bücker, Andreas</t>
  </si>
  <si>
    <t>Radeke, Irmgard</t>
  </si>
  <si>
    <t>Wolff, Brigitte</t>
  </si>
  <si>
    <t>Thoull, Thorsten</t>
  </si>
  <si>
    <t>von der Wehl, Alwin</t>
  </si>
  <si>
    <t>005-0902</t>
  </si>
  <si>
    <t>005-0901</t>
  </si>
  <si>
    <t>005-0903</t>
  </si>
  <si>
    <t>nichtteilnehmende Spieler</t>
  </si>
  <si>
    <t>Beste 5</t>
  </si>
  <si>
    <t>Achtung Dummyzeile, neue Zeilen nur vor dieser Zeile einfügen. Sonst werden die Formeln nicht angepasst.</t>
  </si>
  <si>
    <t>SG SHG Flensburg / Brücke</t>
  </si>
  <si>
    <t>SG SHG Flensburg / Brücke e.V.</t>
  </si>
  <si>
    <t>1. SGC Essen 2010 e.V.</t>
  </si>
  <si>
    <t>1. SGC Westenholz e.V.</t>
  </si>
  <si>
    <t>SGC Harz e.V.</t>
  </si>
  <si>
    <t>SGC Iserloy e.V.</t>
  </si>
  <si>
    <t>SGG Schwansen e.V.</t>
  </si>
  <si>
    <t>U. Hollmann, M.+S. Wolf</t>
  </si>
  <si>
    <t>Westenholz 6</t>
  </si>
  <si>
    <t>Essen 5</t>
  </si>
  <si>
    <t>Harz 4</t>
  </si>
  <si>
    <t>Schwansen 3</t>
  </si>
  <si>
    <t>Iserloy 2</t>
  </si>
  <si>
    <t>Flensburg 1</t>
  </si>
  <si>
    <t>Flensburg</t>
  </si>
  <si>
    <t>vakant</t>
  </si>
  <si>
    <t>001-0026</t>
  </si>
  <si>
    <t>Schroeder, Volker</t>
  </si>
  <si>
    <t>Lisa Karcher</t>
  </si>
  <si>
    <t>Westenholz 12</t>
  </si>
  <si>
    <t>Essen 10</t>
  </si>
  <si>
    <t>Harz 8</t>
  </si>
  <si>
    <t>Schwansen 5</t>
  </si>
  <si>
    <t>Iserloy 5</t>
  </si>
  <si>
    <t>Flensburg 2</t>
  </si>
  <si>
    <t>003-0900</t>
  </si>
  <si>
    <t>Otte, Bettina</t>
  </si>
  <si>
    <t>Matthias Thomsen</t>
  </si>
  <si>
    <t>Punkte</t>
  </si>
  <si>
    <t>1. Tag</t>
  </si>
  <si>
    <t>2. Tag</t>
  </si>
  <si>
    <t>3. Tag</t>
  </si>
  <si>
    <t>4. Tag</t>
  </si>
  <si>
    <t>5. Tag</t>
  </si>
  <si>
    <t>6. Tag</t>
  </si>
  <si>
    <t>Summe</t>
  </si>
  <si>
    <t>Westenholz 17</t>
  </si>
  <si>
    <t>Essen 16</t>
  </si>
  <si>
    <t>Harz 12</t>
  </si>
  <si>
    <t>Schwansen 8</t>
  </si>
  <si>
    <t>Iserloy 7</t>
  </si>
  <si>
    <t>Flensburg 3</t>
  </si>
  <si>
    <t>Peter Bankmann</t>
  </si>
  <si>
    <t>001-0058</t>
  </si>
  <si>
    <t>Fidora, Uwe</t>
  </si>
  <si>
    <t>Fidora</t>
  </si>
  <si>
    <t>005-0904</t>
  </si>
  <si>
    <t>Garms, Louisa</t>
  </si>
  <si>
    <t>Louisa</t>
  </si>
  <si>
    <t>Wrozyna, Ryszard</t>
  </si>
  <si>
    <t>011-0901</t>
  </si>
  <si>
    <t>Jakubeit, Petra</t>
  </si>
  <si>
    <t>011-0902</t>
  </si>
  <si>
    <t>Krause, Cornelia</t>
  </si>
  <si>
    <t>011-0900</t>
  </si>
  <si>
    <t>Ryszard</t>
  </si>
  <si>
    <t>Jakubeit</t>
  </si>
  <si>
    <t>Krause</t>
  </si>
  <si>
    <t>Cornelia</t>
  </si>
  <si>
    <t>Flensburg 4</t>
  </si>
  <si>
    <t>Iserloy 9</t>
  </si>
  <si>
    <t>Schwansen 12</t>
  </si>
  <si>
    <t>W'holz/Essen 12</t>
  </si>
  <si>
    <t>Harz 15</t>
  </si>
  <si>
    <t>101
Essen</t>
  </si>
  <si>
    <t>84,47
Essen</t>
  </si>
  <si>
    <t>84,93
Iserloy</t>
  </si>
  <si>
    <t>87,00
Essen</t>
  </si>
  <si>
    <t>14
Iserloy</t>
  </si>
  <si>
    <t>24
Westenholz</t>
  </si>
  <si>
    <t>29
Essen</t>
  </si>
  <si>
    <t>16
Schwansen</t>
  </si>
  <si>
    <t>5
Essen</t>
  </si>
  <si>
    <t>84,50
Westenholz</t>
  </si>
  <si>
    <t>77,27
Westenholz</t>
  </si>
  <si>
    <t>77,19
Westenholz</t>
  </si>
  <si>
    <t>77,45
Westenholz</t>
  </si>
  <si>
    <t>76,79
Westenholz</t>
  </si>
  <si>
    <t>78,85
Westenholz</t>
  </si>
  <si>
    <t>75,67
G. Lösch</t>
  </si>
  <si>
    <t>überwiegend mit Tee, nur nachrichtlich</t>
  </si>
  <si>
    <t>Vereins-Nr.</t>
  </si>
  <si>
    <t>Iserloy 11</t>
  </si>
  <si>
    <t>Flensburg 5</t>
  </si>
  <si>
    <t>Schwansen 15</t>
  </si>
  <si>
    <t>Harz 21</t>
  </si>
  <si>
    <t>Essen 26</t>
  </si>
  <si>
    <t>Westenholz 27</t>
  </si>
  <si>
    <t xml:space="preserve">Essen </t>
  </si>
  <si>
    <t>81,00
A. Bücker</t>
  </si>
  <si>
    <t>14
Harz</t>
  </si>
  <si>
    <t>85,50
Harz</t>
  </si>
  <si>
    <t>70,00
S. Sachs</t>
  </si>
  <si>
    <t>3
Essen / 
Harz</t>
  </si>
  <si>
    <t>71,00
M. Hane</t>
  </si>
  <si>
    <t>69,50
T.Hase</t>
  </si>
  <si>
    <t>6
Harz</t>
  </si>
  <si>
    <t>91,47
Iserloy</t>
  </si>
  <si>
    <t>10
Harz</t>
  </si>
  <si>
    <t>75,20
R. Stoltz</t>
  </si>
  <si>
    <t>Torben Hase, SGC Harz, 278 Schläge</t>
  </si>
  <si>
    <t>Martin Kleiber, SGC Harz, 284 Schläge</t>
  </si>
  <si>
    <t>Sebastian Winzen, 1. SGC Harz, 286 Schläge</t>
  </si>
  <si>
    <t>Margarete Hane, 1. SGC Westenholz, 281 Schläge</t>
  </si>
  <si>
    <t>Rabea Stoltz, SGG Schwansen, 296 Schläge</t>
  </si>
  <si>
    <t>Annika Bankmann, 1. SGC Esse 2010, 298 Schläge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</si>
</sst>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b/>
      <sz val="10"/>
      <name val="Arial"/>
      <family val="2"/>
    </font>
    <font>
      <sz val="28"/>
      <color indexed="8"/>
      <name val="Century Gothic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sz val="14"/>
      <color indexed="10"/>
      <name val="Arial"/>
      <family val="2"/>
    </font>
    <font>
      <b/>
      <sz val="12"/>
      <color indexed="18"/>
      <name val="Arial"/>
      <family val="2"/>
    </font>
    <font>
      <sz val="7"/>
      <name val="Century Gothic"/>
      <family val="2"/>
    </font>
    <font>
      <sz val="7"/>
      <color indexed="9"/>
      <name val="Century Gothic"/>
      <family val="2"/>
    </font>
    <font>
      <sz val="7"/>
      <color indexed="8"/>
      <name val="Century Gothic"/>
      <family val="2"/>
    </font>
    <font>
      <b/>
      <sz val="14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Century Gothic"/>
      <family val="2"/>
    </font>
    <font>
      <sz val="7"/>
      <color theme="1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6" fontId="5" fillId="0" borderId="0" xfId="0" applyNumberFormat="1" applyFont="1" applyAlignment="1">
      <alignment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6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34" borderId="18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9" fillId="37" borderId="18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0" fontId="2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20" fillId="0" borderId="26" xfId="0" applyFont="1" applyFill="1" applyBorder="1" applyAlignment="1">
      <alignment wrapText="1"/>
    </xf>
    <xf numFmtId="0" fontId="25" fillId="0" borderId="0" xfId="0" applyFont="1" applyAlignment="1">
      <alignment/>
    </xf>
    <xf numFmtId="0" fontId="22" fillId="35" borderId="18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vertical="center"/>
    </xf>
    <xf numFmtId="0" fontId="9" fillId="36" borderId="18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8" borderId="18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/>
    </xf>
    <xf numFmtId="0" fontId="9" fillId="35" borderId="27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39" borderId="14" xfId="0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39" borderId="14" xfId="0" applyFont="1" applyFill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63" fillId="40" borderId="16" xfId="0" applyFont="1" applyFill="1" applyBorder="1" applyAlignment="1" applyProtection="1">
      <alignment horizontal="center"/>
      <protection locked="0"/>
    </xf>
    <xf numFmtId="0" fontId="63" fillId="40" borderId="16" xfId="0" applyFont="1" applyFill="1" applyBorder="1" applyAlignment="1">
      <alignment horizontal="center"/>
    </xf>
    <xf numFmtId="0" fontId="63" fillId="40" borderId="16" xfId="0" applyFont="1" applyFill="1" applyBorder="1" applyAlignment="1" applyProtection="1">
      <alignment/>
      <protection locked="0"/>
    </xf>
    <xf numFmtId="0" fontId="63" fillId="40" borderId="16" xfId="0" applyFont="1" applyFill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64" fillId="0" borderId="0" xfId="0" applyNumberFormat="1" applyFont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top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top"/>
      <protection locked="0"/>
    </xf>
    <xf numFmtId="0" fontId="26" fillId="0" borderId="16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>
      <alignment horizontal="center" vertical="top"/>
    </xf>
    <xf numFmtId="0" fontId="26" fillId="0" borderId="16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right"/>
    </xf>
    <xf numFmtId="0" fontId="64" fillId="0" borderId="0" xfId="0" applyFont="1" applyFill="1" applyAlignment="1">
      <alignment vertical="center"/>
    </xf>
    <xf numFmtId="3" fontId="8" fillId="0" borderId="27" xfId="0" applyNumberFormat="1" applyFont="1" applyFill="1" applyBorder="1" applyAlignment="1">
      <alignment horizontal="center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3" fontId="21" fillId="0" borderId="0" xfId="0" applyNumberFormat="1" applyFont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19" xfId="0" applyFont="1" applyFill="1" applyBorder="1" applyAlignment="1">
      <alignment/>
    </xf>
    <xf numFmtId="0" fontId="11" fillId="7" borderId="0" xfId="0" applyFont="1" applyFill="1" applyBorder="1" applyAlignment="1">
      <alignment horizontal="center"/>
    </xf>
    <xf numFmtId="2" fontId="8" fillId="7" borderId="27" xfId="0" applyNumberFormat="1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16" fillId="7" borderId="28" xfId="0" applyFont="1" applyFill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10" fillId="7" borderId="0" xfId="0" applyFont="1" applyFill="1" applyAlignment="1">
      <alignment/>
    </xf>
    <xf numFmtId="0" fontId="26" fillId="0" borderId="18" xfId="0" applyFont="1" applyBorder="1" applyAlignment="1" applyProtection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6" fillId="0" borderId="27" xfId="0" applyFont="1" applyFill="1" applyBorder="1" applyAlignment="1" applyProtection="1">
      <alignment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vertical="center"/>
      <protection/>
    </xf>
    <xf numFmtId="0" fontId="26" fillId="39" borderId="18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39" borderId="18" xfId="0" applyFont="1" applyFill="1" applyBorder="1" applyAlignment="1" applyProtection="1">
      <alignment vertical="center"/>
      <protection/>
    </xf>
    <xf numFmtId="0" fontId="8" fillId="41" borderId="2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26" fillId="4" borderId="14" xfId="0" applyFont="1" applyFill="1" applyBorder="1" applyAlignment="1" applyProtection="1">
      <alignment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26" fillId="4" borderId="18" xfId="0" applyFont="1" applyFill="1" applyBorder="1" applyAlignment="1" applyProtection="1">
      <alignment vertical="center"/>
      <protection/>
    </xf>
    <xf numFmtId="0" fontId="26" fillId="4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26" fillId="4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4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0" fillId="41" borderId="20" xfId="0" applyFont="1" applyFill="1" applyBorder="1" applyAlignment="1">
      <alignment wrapText="1"/>
    </xf>
    <xf numFmtId="0" fontId="20" fillId="41" borderId="20" xfId="0" applyFont="1" applyFill="1" applyBorder="1" applyAlignment="1">
      <alignment/>
    </xf>
    <xf numFmtId="0" fontId="20" fillId="41" borderId="39" xfId="0" applyFont="1" applyFill="1" applyBorder="1" applyAlignment="1">
      <alignment/>
    </xf>
    <xf numFmtId="0" fontId="20" fillId="41" borderId="40" xfId="0" applyFont="1" applyFill="1" applyBorder="1" applyAlignment="1">
      <alignment/>
    </xf>
    <xf numFmtId="0" fontId="6" fillId="41" borderId="25" xfId="0" applyFont="1" applyFill="1" applyBorder="1" applyAlignment="1">
      <alignment wrapText="1"/>
    </xf>
    <xf numFmtId="0" fontId="6" fillId="41" borderId="25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8" borderId="13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LaCaq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57"/>
  <sheetViews>
    <sheetView zoomScale="150" zoomScaleNormal="150" zoomScalePageLayoutView="0" workbookViewId="0" topLeftCell="A1">
      <pane ySplit="2" topLeftCell="A147" activePane="bottomLeft" state="frozen"/>
      <selection pane="topLeft" activeCell="A1" sqref="A1"/>
      <selection pane="bottomLeft" activeCell="R140" sqref="R140"/>
    </sheetView>
  </sheetViews>
  <sheetFormatPr defaultColWidth="11.421875" defaultRowHeight="15"/>
  <cols>
    <col min="1" max="1" width="6.8515625" style="0" bestFit="1" customWidth="1"/>
    <col min="2" max="2" width="6.7109375" style="0" bestFit="1" customWidth="1"/>
    <col min="3" max="3" width="19.28125" style="0" bestFit="1" customWidth="1"/>
    <col min="4" max="4" width="6.7109375" style="0" bestFit="1" customWidth="1"/>
    <col min="5" max="10" width="5.57421875" style="0" bestFit="1" customWidth="1"/>
    <col min="11" max="11" width="12.8515625" style="129" bestFit="1" customWidth="1"/>
    <col min="12" max="12" width="9.8515625" style="129" bestFit="1" customWidth="1"/>
    <col min="13" max="13" width="8.7109375" style="129" bestFit="1" customWidth="1"/>
    <col min="14" max="14" width="7.00390625" style="0" bestFit="1" customWidth="1"/>
    <col min="15" max="16" width="2.421875" style="151" bestFit="1" customWidth="1"/>
    <col min="17" max="17" width="2.8515625" style="0" customWidth="1"/>
  </cols>
  <sheetData>
    <row r="1" spans="1:14" ht="14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6"/>
      <c r="L1" s="126"/>
      <c r="M1" s="126"/>
      <c r="N1" s="122"/>
    </row>
    <row r="2" spans="1:14" ht="21.75" customHeight="1">
      <c r="A2" s="131" t="s">
        <v>1079</v>
      </c>
      <c r="B2" s="130" t="s">
        <v>896</v>
      </c>
      <c r="C2" s="130" t="s">
        <v>0</v>
      </c>
      <c r="D2" s="131" t="s">
        <v>898</v>
      </c>
      <c r="E2" s="133" t="s">
        <v>899</v>
      </c>
      <c r="F2" s="133" t="s">
        <v>900</v>
      </c>
      <c r="G2" s="133" t="s">
        <v>901</v>
      </c>
      <c r="H2" s="133" t="s">
        <v>902</v>
      </c>
      <c r="I2" s="133" t="s">
        <v>903</v>
      </c>
      <c r="J2" s="133" t="s">
        <v>904</v>
      </c>
      <c r="K2" s="132" t="s">
        <v>8</v>
      </c>
      <c r="L2" s="132" t="s">
        <v>895</v>
      </c>
      <c r="M2" s="132" t="s">
        <v>9</v>
      </c>
      <c r="N2" s="130" t="s">
        <v>897</v>
      </c>
    </row>
    <row r="3" spans="1:41" ht="9" customHeight="1">
      <c r="A3" s="123">
        <v>1</v>
      </c>
      <c r="B3" s="123" t="s">
        <v>406</v>
      </c>
      <c r="C3" s="127" t="str">
        <f aca="true" t="shared" si="0" ref="C3:C35">L3&amp;", "&amp;M3</f>
        <v>Regett, Berthold</v>
      </c>
      <c r="D3" s="123" t="s">
        <v>76</v>
      </c>
      <c r="E3" s="123">
        <v>93</v>
      </c>
      <c r="F3" s="123">
        <v>82</v>
      </c>
      <c r="G3" s="123"/>
      <c r="H3" s="123"/>
      <c r="I3" s="123"/>
      <c r="J3" s="123"/>
      <c r="K3" s="127" t="s">
        <v>564</v>
      </c>
      <c r="L3" s="127" t="s">
        <v>405</v>
      </c>
      <c r="M3" s="127" t="s">
        <v>407</v>
      </c>
      <c r="N3" s="123">
        <v>1959</v>
      </c>
      <c r="P3" s="152"/>
      <c r="S3" s="124"/>
      <c r="U3" s="124"/>
      <c r="W3" s="124"/>
      <c r="Y3" s="124"/>
      <c r="AA3" s="124"/>
      <c r="AC3" s="124"/>
      <c r="AE3" s="124"/>
      <c r="AG3" s="124"/>
      <c r="AI3" s="124"/>
      <c r="AK3" s="124"/>
      <c r="AM3" s="124"/>
      <c r="AO3" s="124"/>
    </row>
    <row r="4" spans="1:16" ht="9" customHeight="1">
      <c r="A4" s="125">
        <v>1</v>
      </c>
      <c r="B4" s="125" t="s">
        <v>408</v>
      </c>
      <c r="C4" s="128" t="str">
        <f t="shared" si="0"/>
        <v>Regett, Hildegard</v>
      </c>
      <c r="D4" s="125" t="s">
        <v>154</v>
      </c>
      <c r="E4" s="125"/>
      <c r="F4" s="125"/>
      <c r="G4" s="125"/>
      <c r="H4" s="125"/>
      <c r="I4" s="125"/>
      <c r="J4" s="125"/>
      <c r="K4" s="128" t="s">
        <v>564</v>
      </c>
      <c r="L4" s="128" t="s">
        <v>405</v>
      </c>
      <c r="M4" s="128" t="s">
        <v>409</v>
      </c>
      <c r="N4" s="125">
        <v>1960</v>
      </c>
      <c r="P4" s="152"/>
    </row>
    <row r="5" spans="1:16" ht="9" customHeight="1">
      <c r="A5" s="123">
        <v>1</v>
      </c>
      <c r="B5" s="123" t="s">
        <v>122</v>
      </c>
      <c r="C5" s="127" t="str">
        <f t="shared" si="0"/>
        <v>Duhme, Oliver</v>
      </c>
      <c r="D5" s="123" t="s">
        <v>25</v>
      </c>
      <c r="E5" s="123">
        <v>79</v>
      </c>
      <c r="F5" s="123">
        <v>80</v>
      </c>
      <c r="G5" s="123"/>
      <c r="H5" s="123">
        <v>91</v>
      </c>
      <c r="I5" s="123">
        <v>84</v>
      </c>
      <c r="J5" s="123"/>
      <c r="K5" s="127" t="s">
        <v>564</v>
      </c>
      <c r="L5" s="127" t="s">
        <v>123</v>
      </c>
      <c r="M5" s="127" t="s">
        <v>124</v>
      </c>
      <c r="N5" s="123">
        <v>1976</v>
      </c>
      <c r="P5" s="152"/>
    </row>
    <row r="6" spans="1:16" ht="9" customHeight="1">
      <c r="A6" s="125">
        <v>1</v>
      </c>
      <c r="B6" s="125" t="s">
        <v>142</v>
      </c>
      <c r="C6" s="128" t="str">
        <f t="shared" si="0"/>
        <v>Erdbories, Jürgen</v>
      </c>
      <c r="D6" s="125" t="s">
        <v>25</v>
      </c>
      <c r="E6" s="155">
        <v>74</v>
      </c>
      <c r="F6" s="125">
        <v>65</v>
      </c>
      <c r="G6" s="125"/>
      <c r="H6" s="125">
        <v>78</v>
      </c>
      <c r="I6" s="125">
        <v>75</v>
      </c>
      <c r="J6" s="125"/>
      <c r="K6" s="128" t="s">
        <v>564</v>
      </c>
      <c r="L6" s="128" t="s">
        <v>143</v>
      </c>
      <c r="M6" s="128" t="s">
        <v>134</v>
      </c>
      <c r="N6" s="125">
        <v>1977</v>
      </c>
      <c r="P6" s="152"/>
    </row>
    <row r="7" spans="1:16" ht="9" customHeight="1">
      <c r="A7" s="123">
        <v>1</v>
      </c>
      <c r="B7" s="123" t="s">
        <v>340</v>
      </c>
      <c r="C7" s="127" t="str">
        <f t="shared" si="0"/>
        <v>Meiwes, Stefanie</v>
      </c>
      <c r="D7" s="123" t="s">
        <v>20</v>
      </c>
      <c r="E7" s="123">
        <v>79</v>
      </c>
      <c r="F7" s="123"/>
      <c r="G7" s="123"/>
      <c r="H7" s="123"/>
      <c r="I7" s="123"/>
      <c r="J7" s="123"/>
      <c r="K7" s="127" t="s">
        <v>564</v>
      </c>
      <c r="L7" s="127" t="s">
        <v>339</v>
      </c>
      <c r="M7" s="127" t="s">
        <v>341</v>
      </c>
      <c r="N7" s="123">
        <v>1992</v>
      </c>
      <c r="P7" s="152"/>
    </row>
    <row r="8" spans="1:16" ht="9" customHeight="1">
      <c r="A8" s="125">
        <v>1</v>
      </c>
      <c r="B8" s="125" t="s">
        <v>125</v>
      </c>
      <c r="C8" s="128" t="str">
        <f t="shared" si="0"/>
        <v>Duhme, Heike</v>
      </c>
      <c r="D8" s="125" t="s">
        <v>20</v>
      </c>
      <c r="E8" s="155"/>
      <c r="F8" s="125"/>
      <c r="G8" s="125"/>
      <c r="H8" s="125"/>
      <c r="I8" s="125"/>
      <c r="J8" s="125"/>
      <c r="K8" s="128" t="s">
        <v>564</v>
      </c>
      <c r="L8" s="128" t="s">
        <v>123</v>
      </c>
      <c r="M8" s="128" t="s">
        <v>126</v>
      </c>
      <c r="N8" s="125">
        <v>1978</v>
      </c>
      <c r="P8" s="152"/>
    </row>
    <row r="9" spans="1:16" ht="9" customHeight="1">
      <c r="A9" s="123">
        <v>1</v>
      </c>
      <c r="B9" s="123" t="s">
        <v>201</v>
      </c>
      <c r="C9" s="127" t="str">
        <f t="shared" si="0"/>
        <v>Hane, Margarete</v>
      </c>
      <c r="D9" s="123" t="s">
        <v>154</v>
      </c>
      <c r="E9" s="123">
        <v>73</v>
      </c>
      <c r="F9" s="123">
        <v>66</v>
      </c>
      <c r="G9" s="123">
        <v>70</v>
      </c>
      <c r="H9" s="123">
        <v>72</v>
      </c>
      <c r="I9" s="123">
        <v>74</v>
      </c>
      <c r="J9" s="123"/>
      <c r="K9" s="127" t="s">
        <v>564</v>
      </c>
      <c r="L9" s="127" t="s">
        <v>202</v>
      </c>
      <c r="M9" s="127" t="s">
        <v>203</v>
      </c>
      <c r="N9" s="123">
        <v>1963</v>
      </c>
      <c r="P9" s="152"/>
    </row>
    <row r="10" spans="1:16" ht="9" customHeight="1">
      <c r="A10" s="125">
        <v>1</v>
      </c>
      <c r="B10" s="125" t="s">
        <v>468</v>
      </c>
      <c r="C10" s="128" t="str">
        <f t="shared" si="0"/>
        <v>Settertobulte, Alexander</v>
      </c>
      <c r="D10" s="125" t="s">
        <v>25</v>
      </c>
      <c r="E10" s="155">
        <v>80</v>
      </c>
      <c r="F10" s="125"/>
      <c r="G10" s="125"/>
      <c r="H10" s="125">
        <v>72</v>
      </c>
      <c r="I10" s="125"/>
      <c r="J10" s="125"/>
      <c r="K10" s="128" t="s">
        <v>564</v>
      </c>
      <c r="L10" s="128" t="s">
        <v>469</v>
      </c>
      <c r="M10" s="128" t="s">
        <v>470</v>
      </c>
      <c r="N10" s="125">
        <v>1989</v>
      </c>
      <c r="P10" s="152"/>
    </row>
    <row r="11" spans="1:16" ht="9" customHeight="1">
      <c r="A11" s="123">
        <v>1</v>
      </c>
      <c r="B11" s="123" t="s">
        <v>391</v>
      </c>
      <c r="C11" s="127" t="str">
        <f t="shared" si="0"/>
        <v>Polischuk, Petra</v>
      </c>
      <c r="D11" s="123" t="s">
        <v>154</v>
      </c>
      <c r="E11" s="123">
        <v>88</v>
      </c>
      <c r="F11" s="123">
        <v>72</v>
      </c>
      <c r="G11" s="123">
        <v>77</v>
      </c>
      <c r="H11" s="123">
        <v>88</v>
      </c>
      <c r="I11" s="123">
        <v>96</v>
      </c>
      <c r="J11" s="123"/>
      <c r="K11" s="127" t="s">
        <v>564</v>
      </c>
      <c r="L11" s="127" t="s">
        <v>392</v>
      </c>
      <c r="M11" s="127" t="s">
        <v>393</v>
      </c>
      <c r="N11" s="123">
        <v>1962</v>
      </c>
      <c r="P11" s="152"/>
    </row>
    <row r="12" spans="1:16" ht="9" customHeight="1">
      <c r="A12" s="125">
        <v>1</v>
      </c>
      <c r="B12" s="125" t="s">
        <v>534</v>
      </c>
      <c r="C12" s="128" t="str">
        <f t="shared" si="0"/>
        <v>Zehles, Ralf</v>
      </c>
      <c r="D12" s="125" t="s">
        <v>76</v>
      </c>
      <c r="E12" s="155">
        <v>75</v>
      </c>
      <c r="F12" s="125">
        <v>76</v>
      </c>
      <c r="G12" s="125">
        <v>84</v>
      </c>
      <c r="H12" s="125">
        <v>80</v>
      </c>
      <c r="I12" s="125"/>
      <c r="J12" s="125"/>
      <c r="K12" s="128" t="s">
        <v>564</v>
      </c>
      <c r="L12" s="128" t="s">
        <v>535</v>
      </c>
      <c r="M12" s="128" t="s">
        <v>380</v>
      </c>
      <c r="N12" s="125">
        <v>1965</v>
      </c>
      <c r="P12" s="152"/>
    </row>
    <row r="13" spans="1:16" ht="9" customHeight="1">
      <c r="A13" s="123">
        <v>1</v>
      </c>
      <c r="B13" s="123" t="s">
        <v>410</v>
      </c>
      <c r="C13" s="127" t="str">
        <f t="shared" si="0"/>
        <v>Regett, Christian</v>
      </c>
      <c r="D13" s="123" t="s">
        <v>25</v>
      </c>
      <c r="E13" s="123"/>
      <c r="F13" s="123"/>
      <c r="G13" s="123"/>
      <c r="H13" s="123"/>
      <c r="I13" s="123"/>
      <c r="J13" s="123"/>
      <c r="K13" s="127" t="s">
        <v>564</v>
      </c>
      <c r="L13" s="127" t="s">
        <v>405</v>
      </c>
      <c r="M13" s="127" t="s">
        <v>41</v>
      </c>
      <c r="N13" s="123">
        <v>1994</v>
      </c>
      <c r="P13" s="152"/>
    </row>
    <row r="14" spans="1:16" ht="9" customHeight="1">
      <c r="A14" s="125">
        <v>1</v>
      </c>
      <c r="B14" s="125" t="s">
        <v>536</v>
      </c>
      <c r="C14" s="128" t="str">
        <f t="shared" si="0"/>
        <v>Zehles, Petra</v>
      </c>
      <c r="D14" s="125" t="s">
        <v>20</v>
      </c>
      <c r="E14" s="155">
        <v>81</v>
      </c>
      <c r="F14" s="125">
        <v>69</v>
      </c>
      <c r="G14" s="125">
        <v>71</v>
      </c>
      <c r="H14" s="125">
        <v>82</v>
      </c>
      <c r="I14" s="125"/>
      <c r="J14" s="125"/>
      <c r="K14" s="128" t="s">
        <v>564</v>
      </c>
      <c r="L14" s="128" t="s">
        <v>535</v>
      </c>
      <c r="M14" s="128" t="s">
        <v>393</v>
      </c>
      <c r="N14" s="125">
        <v>1967</v>
      </c>
      <c r="P14" s="152"/>
    </row>
    <row r="15" spans="1:16" ht="9" customHeight="1">
      <c r="A15" s="123">
        <v>1</v>
      </c>
      <c r="B15" s="123" t="s">
        <v>322</v>
      </c>
      <c r="C15" s="127" t="str">
        <f t="shared" si="0"/>
        <v>Lucas, Ute</v>
      </c>
      <c r="D15" s="123" t="s">
        <v>185</v>
      </c>
      <c r="E15" s="123">
        <v>92</v>
      </c>
      <c r="F15" s="123">
        <v>81</v>
      </c>
      <c r="G15" s="123">
        <v>85</v>
      </c>
      <c r="H15" s="123"/>
      <c r="I15" s="123"/>
      <c r="J15" s="123"/>
      <c r="K15" s="127" t="s">
        <v>564</v>
      </c>
      <c r="L15" s="127" t="s">
        <v>320</v>
      </c>
      <c r="M15" s="127" t="s">
        <v>323</v>
      </c>
      <c r="N15" s="123">
        <v>1942</v>
      </c>
      <c r="P15" s="152"/>
    </row>
    <row r="16" spans="1:16" ht="9" customHeight="1">
      <c r="A16" s="125">
        <v>1</v>
      </c>
      <c r="B16" s="125" t="s">
        <v>319</v>
      </c>
      <c r="C16" s="128" t="str">
        <f t="shared" si="0"/>
        <v>Lucas, Bodo</v>
      </c>
      <c r="D16" s="125" t="s">
        <v>52</v>
      </c>
      <c r="E16" s="155">
        <v>76</v>
      </c>
      <c r="F16" s="125">
        <v>69</v>
      </c>
      <c r="G16" s="125">
        <v>76</v>
      </c>
      <c r="H16" s="125"/>
      <c r="I16" s="125"/>
      <c r="J16" s="125"/>
      <c r="K16" s="128" t="s">
        <v>564</v>
      </c>
      <c r="L16" s="128" t="s">
        <v>320</v>
      </c>
      <c r="M16" s="128" t="s">
        <v>321</v>
      </c>
      <c r="N16" s="125">
        <v>1938</v>
      </c>
      <c r="P16" s="152"/>
    </row>
    <row r="17" spans="1:16" ht="9" customHeight="1">
      <c r="A17" s="123">
        <v>1</v>
      </c>
      <c r="B17" s="123" t="s">
        <v>434</v>
      </c>
      <c r="C17" s="127" t="str">
        <f t="shared" si="0"/>
        <v>Sasse, Anni</v>
      </c>
      <c r="D17" s="123" t="s">
        <v>185</v>
      </c>
      <c r="E17" s="123">
        <v>89</v>
      </c>
      <c r="F17" s="123">
        <v>85</v>
      </c>
      <c r="G17" s="123">
        <v>94</v>
      </c>
      <c r="H17" s="123">
        <v>86</v>
      </c>
      <c r="I17" s="123"/>
      <c r="J17" s="123"/>
      <c r="K17" s="127" t="s">
        <v>564</v>
      </c>
      <c r="L17" s="127" t="s">
        <v>435</v>
      </c>
      <c r="M17" s="127" t="s">
        <v>436</v>
      </c>
      <c r="N17" s="123">
        <v>1939</v>
      </c>
      <c r="P17" s="152"/>
    </row>
    <row r="18" spans="1:16" ht="9" customHeight="1">
      <c r="A18" s="125">
        <v>1</v>
      </c>
      <c r="B18" s="125" t="s">
        <v>686</v>
      </c>
      <c r="C18" s="128" t="str">
        <f t="shared" si="0"/>
        <v>Kolbe, Roman</v>
      </c>
      <c r="D18" s="125" t="s">
        <v>25</v>
      </c>
      <c r="E18" s="155"/>
      <c r="F18" s="125"/>
      <c r="G18" s="125"/>
      <c r="H18" s="125"/>
      <c r="I18" s="125"/>
      <c r="J18" s="125"/>
      <c r="K18" s="128" t="s">
        <v>564</v>
      </c>
      <c r="L18" s="128" t="s">
        <v>685</v>
      </c>
      <c r="M18" s="128" t="s">
        <v>116</v>
      </c>
      <c r="N18" s="125">
        <v>1971</v>
      </c>
      <c r="P18" s="152"/>
    </row>
    <row r="19" spans="1:16" ht="9" customHeight="1">
      <c r="A19" s="123">
        <v>1</v>
      </c>
      <c r="B19" s="123" t="s">
        <v>687</v>
      </c>
      <c r="C19" s="127" t="str">
        <f t="shared" si="0"/>
        <v>Zierke, Kay Uwe</v>
      </c>
      <c r="D19" s="123" t="s">
        <v>25</v>
      </c>
      <c r="E19" s="123"/>
      <c r="F19" s="123"/>
      <c r="G19" s="123"/>
      <c r="H19" s="123"/>
      <c r="I19" s="123">
        <v>104</v>
      </c>
      <c r="J19" s="123"/>
      <c r="K19" s="127" t="s">
        <v>564</v>
      </c>
      <c r="L19" s="127" t="s">
        <v>540</v>
      </c>
      <c r="M19" s="127" t="s">
        <v>688</v>
      </c>
      <c r="N19" s="123">
        <v>1971</v>
      </c>
      <c r="P19" s="152"/>
    </row>
    <row r="20" spans="1:14" ht="9" customHeight="1">
      <c r="A20" s="125">
        <v>1</v>
      </c>
      <c r="B20" s="125" t="s">
        <v>689</v>
      </c>
      <c r="C20" s="128" t="str">
        <f t="shared" si="0"/>
        <v>Meiwes, Marcel</v>
      </c>
      <c r="D20" s="125" t="s">
        <v>25</v>
      </c>
      <c r="E20" s="155">
        <v>73</v>
      </c>
      <c r="F20" s="125"/>
      <c r="G20" s="125"/>
      <c r="H20" s="125"/>
      <c r="I20" s="125"/>
      <c r="J20" s="125"/>
      <c r="K20" s="128" t="s">
        <v>564</v>
      </c>
      <c r="L20" s="128" t="s">
        <v>339</v>
      </c>
      <c r="M20" s="128" t="s">
        <v>310</v>
      </c>
      <c r="N20" s="125">
        <v>1995</v>
      </c>
    </row>
    <row r="21" spans="1:14" ht="9" customHeight="1">
      <c r="A21" s="125">
        <v>1</v>
      </c>
      <c r="B21" s="155" t="s">
        <v>1014</v>
      </c>
      <c r="C21" s="156" t="str">
        <f>L21&amp;", "&amp;M21</f>
        <v>Schroeder, Volker</v>
      </c>
      <c r="D21" s="155" t="s">
        <v>76</v>
      </c>
      <c r="E21" s="155"/>
      <c r="F21" s="125">
        <v>75</v>
      </c>
      <c r="G21" s="125">
        <v>83</v>
      </c>
      <c r="H21" s="125">
        <v>69</v>
      </c>
      <c r="I21" s="125">
        <v>77</v>
      </c>
      <c r="J21" s="125"/>
      <c r="K21" s="128" t="s">
        <v>564</v>
      </c>
      <c r="L21" s="128" t="s">
        <v>459</v>
      </c>
      <c r="M21" s="128" t="s">
        <v>45</v>
      </c>
      <c r="N21" s="125">
        <v>1966</v>
      </c>
    </row>
    <row r="22" spans="1:14" ht="9" customHeight="1">
      <c r="A22" s="123">
        <v>1</v>
      </c>
      <c r="B22" s="123" t="s">
        <v>690</v>
      </c>
      <c r="C22" s="127" t="str">
        <f t="shared" si="0"/>
        <v>Stüker, Johannes</v>
      </c>
      <c r="D22" s="123" t="s">
        <v>25</v>
      </c>
      <c r="E22" s="123">
        <v>95</v>
      </c>
      <c r="F22" s="123"/>
      <c r="G22" s="123"/>
      <c r="H22" s="123"/>
      <c r="I22" s="123"/>
      <c r="J22" s="123"/>
      <c r="K22" s="127" t="s">
        <v>564</v>
      </c>
      <c r="L22" s="127" t="s">
        <v>493</v>
      </c>
      <c r="M22" s="127" t="s">
        <v>38</v>
      </c>
      <c r="N22" s="123">
        <v>1970</v>
      </c>
    </row>
    <row r="23" spans="1:14" ht="9" customHeight="1">
      <c r="A23" s="125">
        <v>1</v>
      </c>
      <c r="B23" s="125" t="s">
        <v>692</v>
      </c>
      <c r="C23" s="128" t="str">
        <f t="shared" si="0"/>
        <v>Hakenes, Günter</v>
      </c>
      <c r="D23" s="125" t="s">
        <v>52</v>
      </c>
      <c r="E23" s="155"/>
      <c r="F23" s="125">
        <v>71</v>
      </c>
      <c r="G23" s="125">
        <v>74</v>
      </c>
      <c r="H23" s="125"/>
      <c r="I23" s="125"/>
      <c r="J23" s="125"/>
      <c r="K23" s="128" t="s">
        <v>564</v>
      </c>
      <c r="L23" s="128" t="s">
        <v>691</v>
      </c>
      <c r="M23" s="128" t="s">
        <v>693</v>
      </c>
      <c r="N23" s="125">
        <v>1944</v>
      </c>
    </row>
    <row r="24" spans="1:14" ht="9" customHeight="1">
      <c r="A24" s="123">
        <v>1</v>
      </c>
      <c r="B24" s="123" t="s">
        <v>695</v>
      </c>
      <c r="C24" s="127" t="str">
        <f t="shared" si="0"/>
        <v>Jerig, Sebastian</v>
      </c>
      <c r="D24" s="123" t="s">
        <v>25</v>
      </c>
      <c r="E24" s="123"/>
      <c r="F24" s="123">
        <v>79</v>
      </c>
      <c r="G24" s="123">
        <v>84</v>
      </c>
      <c r="H24" s="123">
        <v>80</v>
      </c>
      <c r="I24" s="123">
        <v>81</v>
      </c>
      <c r="J24" s="123"/>
      <c r="K24" s="127" t="s">
        <v>564</v>
      </c>
      <c r="L24" s="127" t="s">
        <v>694</v>
      </c>
      <c r="M24" s="127" t="s">
        <v>84</v>
      </c>
      <c r="N24" s="123">
        <v>1975</v>
      </c>
    </row>
    <row r="25" spans="1:14" ht="9" customHeight="1">
      <c r="A25" s="125">
        <v>1</v>
      </c>
      <c r="B25" s="125" t="s">
        <v>696</v>
      </c>
      <c r="C25" s="128" t="str">
        <f t="shared" si="0"/>
        <v>Duhme, Jacqueline</v>
      </c>
      <c r="D25" s="125" t="s">
        <v>23</v>
      </c>
      <c r="E25" s="155">
        <v>89</v>
      </c>
      <c r="F25" s="125">
        <v>76</v>
      </c>
      <c r="G25" s="125"/>
      <c r="H25" s="125">
        <v>85</v>
      </c>
      <c r="I25" s="125">
        <v>75</v>
      </c>
      <c r="J25" s="125"/>
      <c r="K25" s="128" t="s">
        <v>564</v>
      </c>
      <c r="L25" s="128" t="s">
        <v>123</v>
      </c>
      <c r="M25" s="128" t="s">
        <v>697</v>
      </c>
      <c r="N25" s="125">
        <v>2003</v>
      </c>
    </row>
    <row r="26" spans="1:14" ht="9" customHeight="1">
      <c r="A26" s="123">
        <v>1</v>
      </c>
      <c r="B26" s="123" t="s">
        <v>698</v>
      </c>
      <c r="C26" s="127" t="str">
        <f t="shared" si="0"/>
        <v>Duhme, Timo</v>
      </c>
      <c r="D26" s="123" t="s">
        <v>57</v>
      </c>
      <c r="E26" s="123">
        <v>103</v>
      </c>
      <c r="F26" s="123">
        <v>105</v>
      </c>
      <c r="G26" s="123"/>
      <c r="H26" s="123">
        <v>104</v>
      </c>
      <c r="I26" s="123">
        <v>93</v>
      </c>
      <c r="J26" s="123"/>
      <c r="K26" s="127" t="s">
        <v>564</v>
      </c>
      <c r="L26" s="127" t="s">
        <v>123</v>
      </c>
      <c r="M26" s="127" t="s">
        <v>131</v>
      </c>
      <c r="N26" s="123">
        <v>2004</v>
      </c>
    </row>
    <row r="27" spans="1:14" ht="9" customHeight="1">
      <c r="A27" s="125">
        <v>1</v>
      </c>
      <c r="B27" s="125" t="s">
        <v>700</v>
      </c>
      <c r="C27" s="128" t="str">
        <f t="shared" si="0"/>
        <v>Sträter, Martin</v>
      </c>
      <c r="D27" s="125" t="s">
        <v>25</v>
      </c>
      <c r="E27" s="155"/>
      <c r="F27" s="125">
        <v>67</v>
      </c>
      <c r="G27" s="125">
        <v>75</v>
      </c>
      <c r="H27" s="125"/>
      <c r="I27" s="125">
        <v>80</v>
      </c>
      <c r="J27" s="125"/>
      <c r="K27" s="128" t="s">
        <v>564</v>
      </c>
      <c r="L27" s="128" t="s">
        <v>699</v>
      </c>
      <c r="M27" s="128" t="s">
        <v>110</v>
      </c>
      <c r="N27" s="125">
        <v>1971</v>
      </c>
    </row>
    <row r="28" spans="1:14" ht="9" customHeight="1">
      <c r="A28" s="123">
        <v>1</v>
      </c>
      <c r="B28" s="123" t="s">
        <v>702</v>
      </c>
      <c r="C28" s="127" t="str">
        <f t="shared" si="0"/>
        <v>Vredenburg, André</v>
      </c>
      <c r="D28" s="123" t="s">
        <v>25</v>
      </c>
      <c r="E28" s="123">
        <v>83</v>
      </c>
      <c r="F28" s="123">
        <v>73</v>
      </c>
      <c r="G28" s="123">
        <v>74</v>
      </c>
      <c r="H28" s="123">
        <v>84</v>
      </c>
      <c r="I28" s="123">
        <v>90</v>
      </c>
      <c r="J28" s="123"/>
      <c r="K28" s="127" t="s">
        <v>564</v>
      </c>
      <c r="L28" s="127" t="s">
        <v>701</v>
      </c>
      <c r="M28" s="127" t="s">
        <v>703</v>
      </c>
      <c r="N28" s="123">
        <v>1972</v>
      </c>
    </row>
    <row r="29" spans="1:14" ht="9" customHeight="1">
      <c r="A29" s="125">
        <v>1</v>
      </c>
      <c r="B29" s="125" t="s">
        <v>704</v>
      </c>
      <c r="C29" s="128" t="str">
        <f t="shared" si="0"/>
        <v>Karcher, Dirk</v>
      </c>
      <c r="D29" s="125" t="s">
        <v>76</v>
      </c>
      <c r="E29" s="155">
        <v>87</v>
      </c>
      <c r="F29" s="125">
        <v>83</v>
      </c>
      <c r="G29" s="125">
        <v>96</v>
      </c>
      <c r="H29" s="125"/>
      <c r="I29" s="125">
        <v>77</v>
      </c>
      <c r="J29" s="125"/>
      <c r="K29" s="128" t="s">
        <v>564</v>
      </c>
      <c r="L29" s="128" t="s">
        <v>258</v>
      </c>
      <c r="M29" s="128" t="s">
        <v>259</v>
      </c>
      <c r="N29" s="125">
        <v>1966</v>
      </c>
    </row>
    <row r="30" spans="1:14" ht="9" customHeight="1">
      <c r="A30" s="123">
        <v>1</v>
      </c>
      <c r="B30" s="123" t="s">
        <v>705</v>
      </c>
      <c r="C30" s="127" t="str">
        <f t="shared" si="0"/>
        <v>Karcher, Lisa</v>
      </c>
      <c r="D30" s="123" t="s">
        <v>20</v>
      </c>
      <c r="E30" s="123">
        <v>77</v>
      </c>
      <c r="F30" s="123">
        <v>75</v>
      </c>
      <c r="G30" s="123">
        <v>80</v>
      </c>
      <c r="H30" s="123"/>
      <c r="I30" s="123"/>
      <c r="J30" s="123"/>
      <c r="K30" s="127" t="s">
        <v>564</v>
      </c>
      <c r="L30" s="127" t="s">
        <v>258</v>
      </c>
      <c r="M30" s="127" t="s">
        <v>261</v>
      </c>
      <c r="N30" s="123">
        <v>1992</v>
      </c>
    </row>
    <row r="31" spans="1:14" ht="9" customHeight="1">
      <c r="A31" s="125">
        <v>1</v>
      </c>
      <c r="B31" s="125" t="s">
        <v>707</v>
      </c>
      <c r="C31" s="128" t="str">
        <f t="shared" si="0"/>
        <v>Reitz, Joachim</v>
      </c>
      <c r="D31" s="125" t="s">
        <v>52</v>
      </c>
      <c r="E31" s="155">
        <v>71</v>
      </c>
      <c r="F31" s="125">
        <v>71</v>
      </c>
      <c r="G31" s="125"/>
      <c r="H31" s="125">
        <v>74</v>
      </c>
      <c r="I31" s="125">
        <v>82</v>
      </c>
      <c r="J31" s="125"/>
      <c r="K31" s="128" t="s">
        <v>564</v>
      </c>
      <c r="L31" s="128" t="s">
        <v>706</v>
      </c>
      <c r="M31" s="128" t="s">
        <v>113</v>
      </c>
      <c r="N31" s="125">
        <v>1948</v>
      </c>
    </row>
    <row r="32" spans="1:14" ht="9" customHeight="1">
      <c r="A32" s="123">
        <v>1</v>
      </c>
      <c r="B32" s="123" t="s">
        <v>708</v>
      </c>
      <c r="C32" s="127" t="str">
        <f t="shared" si="0"/>
        <v>Stüker, Linda</v>
      </c>
      <c r="D32" s="123" t="s">
        <v>23</v>
      </c>
      <c r="E32" s="123"/>
      <c r="F32" s="123"/>
      <c r="G32" s="123"/>
      <c r="H32" s="123"/>
      <c r="I32" s="123"/>
      <c r="J32" s="123"/>
      <c r="K32" s="127" t="s">
        <v>564</v>
      </c>
      <c r="L32" s="127" t="s">
        <v>493</v>
      </c>
      <c r="M32" s="127" t="s">
        <v>709</v>
      </c>
      <c r="N32" s="123">
        <v>2001</v>
      </c>
    </row>
    <row r="33" spans="1:14" ht="9" customHeight="1">
      <c r="A33" s="125">
        <v>1</v>
      </c>
      <c r="B33" s="125" t="s">
        <v>711</v>
      </c>
      <c r="C33" s="128" t="str">
        <f t="shared" si="0"/>
        <v>Leppelt, Karl-Heinz</v>
      </c>
      <c r="D33" s="125" t="s">
        <v>52</v>
      </c>
      <c r="E33" s="155">
        <v>76</v>
      </c>
      <c r="F33" s="125">
        <v>82</v>
      </c>
      <c r="G33" s="125">
        <v>78</v>
      </c>
      <c r="H33" s="125">
        <v>83</v>
      </c>
      <c r="I33" s="125">
        <v>82</v>
      </c>
      <c r="J33" s="125"/>
      <c r="K33" s="128" t="s">
        <v>564</v>
      </c>
      <c r="L33" s="128" t="s">
        <v>710</v>
      </c>
      <c r="M33" s="128" t="s">
        <v>712</v>
      </c>
      <c r="N33" s="125">
        <v>1950</v>
      </c>
    </row>
    <row r="34" spans="1:14" ht="9" customHeight="1">
      <c r="A34" s="123">
        <v>1</v>
      </c>
      <c r="B34" s="123" t="s">
        <v>714</v>
      </c>
      <c r="C34" s="127" t="str">
        <f t="shared" si="0"/>
        <v>Weiner, Frank</v>
      </c>
      <c r="D34" s="123" t="s">
        <v>76</v>
      </c>
      <c r="E34" s="123"/>
      <c r="F34" s="123">
        <v>78</v>
      </c>
      <c r="G34" s="123"/>
      <c r="H34" s="123"/>
      <c r="I34" s="123"/>
      <c r="J34" s="123"/>
      <c r="K34" s="127" t="s">
        <v>564</v>
      </c>
      <c r="L34" s="127" t="s">
        <v>713</v>
      </c>
      <c r="M34" s="127" t="s">
        <v>225</v>
      </c>
      <c r="N34" s="123">
        <v>1965</v>
      </c>
    </row>
    <row r="35" spans="1:14" ht="9" customHeight="1">
      <c r="A35" s="155">
        <v>1</v>
      </c>
      <c r="B35" s="155" t="s">
        <v>969</v>
      </c>
      <c r="C35" s="156" t="str">
        <f t="shared" si="0"/>
        <v>Leppelt, Bettina</v>
      </c>
      <c r="D35" s="155" t="s">
        <v>154</v>
      </c>
      <c r="E35" s="155">
        <v>105</v>
      </c>
      <c r="F35" s="155">
        <v>87</v>
      </c>
      <c r="G35" s="155">
        <v>102</v>
      </c>
      <c r="H35" s="155">
        <v>105</v>
      </c>
      <c r="I35" s="155">
        <v>99</v>
      </c>
      <c r="J35" s="155"/>
      <c r="K35" s="156" t="s">
        <v>564</v>
      </c>
      <c r="L35" s="156" t="s">
        <v>710</v>
      </c>
      <c r="M35" s="156" t="s">
        <v>371</v>
      </c>
      <c r="N35" s="155">
        <v>1964</v>
      </c>
    </row>
    <row r="36" spans="1:14" ht="9" customHeight="1">
      <c r="A36" s="123">
        <v>1</v>
      </c>
      <c r="B36" s="123" t="s">
        <v>972</v>
      </c>
      <c r="C36" s="127" t="str">
        <f aca="true" t="shared" si="1" ref="C36:C72">L36&amp;", "&amp;M36</f>
        <v>Schalk, Johannes</v>
      </c>
      <c r="D36" s="123" t="s">
        <v>76</v>
      </c>
      <c r="E36" s="123">
        <v>83</v>
      </c>
      <c r="F36" s="123">
        <v>76</v>
      </c>
      <c r="G36" s="123"/>
      <c r="H36" s="123"/>
      <c r="I36" s="123">
        <v>93</v>
      </c>
      <c r="J36" s="123"/>
      <c r="K36" s="127" t="s">
        <v>564</v>
      </c>
      <c r="L36" s="127" t="s">
        <v>973</v>
      </c>
      <c r="M36" s="127" t="s">
        <v>38</v>
      </c>
      <c r="N36" s="123">
        <v>1953</v>
      </c>
    </row>
    <row r="37" spans="1:14" ht="9" customHeight="1">
      <c r="A37" s="125">
        <v>3</v>
      </c>
      <c r="B37" s="125" t="s">
        <v>99</v>
      </c>
      <c r="C37" s="128" t="str">
        <f t="shared" si="1"/>
        <v>Buritz, Konrad</v>
      </c>
      <c r="D37" s="125" t="s">
        <v>76</v>
      </c>
      <c r="E37" s="155"/>
      <c r="F37" s="125"/>
      <c r="G37" s="125"/>
      <c r="H37" s="125"/>
      <c r="I37" s="125"/>
      <c r="J37" s="125"/>
      <c r="K37" s="128" t="s">
        <v>563</v>
      </c>
      <c r="L37" s="128" t="s">
        <v>100</v>
      </c>
      <c r="M37" s="128" t="s">
        <v>101</v>
      </c>
      <c r="N37" s="125">
        <v>1957</v>
      </c>
    </row>
    <row r="38" spans="1:14" ht="9" customHeight="1">
      <c r="A38" s="123">
        <v>3</v>
      </c>
      <c r="B38" s="123" t="s">
        <v>217</v>
      </c>
      <c r="C38" s="127" t="str">
        <f t="shared" si="1"/>
        <v>Hase, Stephan</v>
      </c>
      <c r="D38" s="123" t="s">
        <v>76</v>
      </c>
      <c r="E38" s="123">
        <v>81</v>
      </c>
      <c r="F38" s="123">
        <v>77</v>
      </c>
      <c r="G38" s="123">
        <v>79</v>
      </c>
      <c r="H38" s="123">
        <v>77</v>
      </c>
      <c r="I38" s="123">
        <v>81</v>
      </c>
      <c r="J38" s="123"/>
      <c r="K38" s="127" t="s">
        <v>563</v>
      </c>
      <c r="L38" s="127" t="s">
        <v>215</v>
      </c>
      <c r="M38" s="127" t="s">
        <v>218</v>
      </c>
      <c r="N38" s="123">
        <v>1965</v>
      </c>
    </row>
    <row r="39" spans="1:14" ht="9" customHeight="1">
      <c r="A39" s="125">
        <v>3</v>
      </c>
      <c r="B39" s="125" t="s">
        <v>274</v>
      </c>
      <c r="C39" s="128" t="str">
        <f t="shared" si="1"/>
        <v>Kleiber, Martin</v>
      </c>
      <c r="D39" s="125" t="s">
        <v>25</v>
      </c>
      <c r="E39" s="155">
        <v>68</v>
      </c>
      <c r="F39" s="125">
        <v>71</v>
      </c>
      <c r="G39" s="125">
        <v>72</v>
      </c>
      <c r="H39" s="125"/>
      <c r="I39" s="125">
        <v>73</v>
      </c>
      <c r="J39" s="125"/>
      <c r="K39" s="128" t="s">
        <v>563</v>
      </c>
      <c r="L39" s="128" t="s">
        <v>275</v>
      </c>
      <c r="M39" s="128" t="s">
        <v>110</v>
      </c>
      <c r="N39" s="125">
        <v>1969</v>
      </c>
    </row>
    <row r="40" spans="1:14" ht="9" customHeight="1">
      <c r="A40" s="123">
        <v>3</v>
      </c>
      <c r="B40" s="123" t="s">
        <v>286</v>
      </c>
      <c r="C40" s="127" t="str">
        <f t="shared" si="1"/>
        <v>Kramer, Ulrich </v>
      </c>
      <c r="D40" s="123" t="s">
        <v>76</v>
      </c>
      <c r="E40" s="123">
        <v>87</v>
      </c>
      <c r="F40" s="123">
        <v>80</v>
      </c>
      <c r="G40" s="123"/>
      <c r="H40" s="123">
        <v>83</v>
      </c>
      <c r="I40" s="123">
        <v>82</v>
      </c>
      <c r="J40" s="123"/>
      <c r="K40" s="127" t="s">
        <v>563</v>
      </c>
      <c r="L40" s="127" t="s">
        <v>287</v>
      </c>
      <c r="M40" s="127" t="s">
        <v>716</v>
      </c>
      <c r="N40" s="123">
        <v>1956</v>
      </c>
    </row>
    <row r="41" spans="1:14" ht="9" customHeight="1">
      <c r="A41" s="125">
        <v>3</v>
      </c>
      <c r="B41" s="125" t="s">
        <v>368</v>
      </c>
      <c r="C41" s="128" t="str">
        <f t="shared" si="1"/>
        <v>Otte, Frank</v>
      </c>
      <c r="D41" s="125" t="s">
        <v>76</v>
      </c>
      <c r="E41" s="155">
        <v>87</v>
      </c>
      <c r="F41" s="125">
        <v>82</v>
      </c>
      <c r="G41" s="125">
        <v>84</v>
      </c>
      <c r="H41" s="125"/>
      <c r="I41" s="125"/>
      <c r="J41" s="125"/>
      <c r="K41" s="128" t="s">
        <v>563</v>
      </c>
      <c r="L41" s="128" t="s">
        <v>369</v>
      </c>
      <c r="M41" s="128" t="s">
        <v>225</v>
      </c>
      <c r="N41" s="125">
        <v>1963</v>
      </c>
    </row>
    <row r="42" spans="1:14" ht="9" customHeight="1">
      <c r="A42" s="123">
        <v>3</v>
      </c>
      <c r="B42" s="123" t="s">
        <v>430</v>
      </c>
      <c r="C42" s="127" t="str">
        <f t="shared" si="1"/>
        <v>Sander, Dieter</v>
      </c>
      <c r="D42" s="123" t="s">
        <v>52</v>
      </c>
      <c r="E42" s="123"/>
      <c r="F42" s="123"/>
      <c r="G42" s="123"/>
      <c r="H42" s="123"/>
      <c r="I42" s="123"/>
      <c r="J42" s="123"/>
      <c r="K42" s="127" t="s">
        <v>563</v>
      </c>
      <c r="L42" s="127" t="s">
        <v>431</v>
      </c>
      <c r="M42" s="127" t="s">
        <v>421</v>
      </c>
      <c r="N42" s="123">
        <v>1941</v>
      </c>
    </row>
    <row r="43" spans="1:14" ht="9" customHeight="1">
      <c r="A43" s="125">
        <v>3</v>
      </c>
      <c r="B43" s="125" t="s">
        <v>433</v>
      </c>
      <c r="C43" s="128" t="str">
        <f t="shared" si="1"/>
        <v>Sander, Frank</v>
      </c>
      <c r="D43" s="125" t="s">
        <v>25</v>
      </c>
      <c r="E43" s="155"/>
      <c r="F43" s="125"/>
      <c r="G43" s="125"/>
      <c r="H43" s="125"/>
      <c r="I43" s="125"/>
      <c r="J43" s="125"/>
      <c r="K43" s="128" t="s">
        <v>563</v>
      </c>
      <c r="L43" s="128" t="s">
        <v>431</v>
      </c>
      <c r="M43" s="128" t="s">
        <v>225</v>
      </c>
      <c r="N43" s="125">
        <v>1974</v>
      </c>
    </row>
    <row r="44" spans="1:14" ht="9" customHeight="1">
      <c r="A44" s="123">
        <v>3</v>
      </c>
      <c r="B44" s="123" t="s">
        <v>453</v>
      </c>
      <c r="C44" s="127" t="str">
        <f t="shared" si="1"/>
        <v>Schramm, Horst</v>
      </c>
      <c r="D44" s="123" t="s">
        <v>76</v>
      </c>
      <c r="E44" s="123">
        <v>96</v>
      </c>
      <c r="F44" s="123"/>
      <c r="G44" s="123"/>
      <c r="H44" s="123">
        <v>88</v>
      </c>
      <c r="I44" s="123"/>
      <c r="J44" s="123"/>
      <c r="K44" s="127" t="s">
        <v>563</v>
      </c>
      <c r="L44" s="127" t="s">
        <v>452</v>
      </c>
      <c r="M44" s="127" t="s">
        <v>213</v>
      </c>
      <c r="N44" s="123">
        <v>1955</v>
      </c>
    </row>
    <row r="45" spans="1:14" ht="9" customHeight="1">
      <c r="A45" s="125">
        <v>3</v>
      </c>
      <c r="B45" s="125" t="s">
        <v>451</v>
      </c>
      <c r="C45" s="128" t="str">
        <f t="shared" si="1"/>
        <v>Schramm, Tobias</v>
      </c>
      <c r="D45" s="125" t="s">
        <v>25</v>
      </c>
      <c r="E45" s="155">
        <v>82</v>
      </c>
      <c r="F45" s="125"/>
      <c r="G45" s="125"/>
      <c r="H45" s="125"/>
      <c r="I45" s="125">
        <v>72</v>
      </c>
      <c r="J45" s="125"/>
      <c r="K45" s="128" t="s">
        <v>563</v>
      </c>
      <c r="L45" s="128" t="s">
        <v>452</v>
      </c>
      <c r="M45" s="128" t="s">
        <v>362</v>
      </c>
      <c r="N45" s="125">
        <v>1986</v>
      </c>
    </row>
    <row r="46" spans="1:14" ht="9" customHeight="1">
      <c r="A46" s="123">
        <v>3</v>
      </c>
      <c r="B46" s="123" t="s">
        <v>278</v>
      </c>
      <c r="C46" s="127" t="str">
        <f t="shared" si="1"/>
        <v>Kleiber, Sabine</v>
      </c>
      <c r="D46" s="123" t="s">
        <v>154</v>
      </c>
      <c r="E46" s="123">
        <v>83</v>
      </c>
      <c r="F46" s="123">
        <v>79</v>
      </c>
      <c r="G46" s="123">
        <v>83</v>
      </c>
      <c r="H46" s="123"/>
      <c r="I46" s="123"/>
      <c r="J46" s="123"/>
      <c r="K46" s="127" t="s">
        <v>563</v>
      </c>
      <c r="L46" s="127" t="s">
        <v>275</v>
      </c>
      <c r="M46" s="127" t="s">
        <v>279</v>
      </c>
      <c r="N46" s="123">
        <v>1963</v>
      </c>
    </row>
    <row r="47" spans="1:14" ht="9" customHeight="1">
      <c r="A47" s="125">
        <v>3</v>
      </c>
      <c r="B47" s="125" t="s">
        <v>313</v>
      </c>
      <c r="C47" s="128" t="str">
        <f t="shared" si="1"/>
        <v>Loga, Sabine</v>
      </c>
      <c r="D47" s="125" t="s">
        <v>154</v>
      </c>
      <c r="E47" s="155">
        <v>96</v>
      </c>
      <c r="F47" s="125"/>
      <c r="G47" s="125">
        <v>96</v>
      </c>
      <c r="H47" s="125"/>
      <c r="I47" s="125">
        <v>97</v>
      </c>
      <c r="J47" s="125"/>
      <c r="K47" s="128" t="s">
        <v>563</v>
      </c>
      <c r="L47" s="128" t="s">
        <v>314</v>
      </c>
      <c r="M47" s="128" t="s">
        <v>279</v>
      </c>
      <c r="N47" s="125">
        <v>1957</v>
      </c>
    </row>
    <row r="48" spans="1:14" ht="9" customHeight="1">
      <c r="A48" s="123">
        <v>3</v>
      </c>
      <c r="B48" s="123" t="s">
        <v>214</v>
      </c>
      <c r="C48" s="127" t="str">
        <f t="shared" si="1"/>
        <v>Hase, Torben</v>
      </c>
      <c r="D48" s="123" t="s">
        <v>25</v>
      </c>
      <c r="E48" s="123">
        <v>74</v>
      </c>
      <c r="F48" s="123">
        <v>68</v>
      </c>
      <c r="G48" s="123">
        <v>65</v>
      </c>
      <c r="H48" s="123"/>
      <c r="I48" s="123">
        <v>71</v>
      </c>
      <c r="J48" s="123"/>
      <c r="K48" s="127" t="s">
        <v>563</v>
      </c>
      <c r="L48" s="127" t="s">
        <v>215</v>
      </c>
      <c r="M48" s="127" t="s">
        <v>216</v>
      </c>
      <c r="N48" s="123">
        <v>1993</v>
      </c>
    </row>
    <row r="49" spans="1:14" ht="9" customHeight="1">
      <c r="A49" s="125">
        <v>3</v>
      </c>
      <c r="B49" s="125" t="s">
        <v>276</v>
      </c>
      <c r="C49" s="128" t="str">
        <f t="shared" si="1"/>
        <v>Kleiber, Josephine</v>
      </c>
      <c r="D49" s="125" t="s">
        <v>20</v>
      </c>
      <c r="E49" s="155"/>
      <c r="F49" s="125">
        <v>76</v>
      </c>
      <c r="G49" s="125">
        <v>77</v>
      </c>
      <c r="H49" s="125">
        <v>77</v>
      </c>
      <c r="I49" s="125"/>
      <c r="J49" s="125"/>
      <c r="K49" s="128" t="s">
        <v>563</v>
      </c>
      <c r="L49" s="128" t="s">
        <v>275</v>
      </c>
      <c r="M49" s="128" t="s">
        <v>277</v>
      </c>
      <c r="N49" s="125">
        <v>1994</v>
      </c>
    </row>
    <row r="50" spans="1:14" ht="9" customHeight="1">
      <c r="A50" s="123">
        <v>3</v>
      </c>
      <c r="B50" s="123" t="s">
        <v>718</v>
      </c>
      <c r="C50" s="127" t="str">
        <f t="shared" si="1"/>
        <v>Röpke, Romina</v>
      </c>
      <c r="D50" s="123" t="s">
        <v>20</v>
      </c>
      <c r="E50" s="123">
        <v>84</v>
      </c>
      <c r="F50" s="123">
        <v>69</v>
      </c>
      <c r="G50" s="123">
        <v>76</v>
      </c>
      <c r="H50" s="123">
        <v>87</v>
      </c>
      <c r="I50" s="123">
        <v>74</v>
      </c>
      <c r="J50" s="123"/>
      <c r="K50" s="127" t="s">
        <v>563</v>
      </c>
      <c r="L50" s="127" t="s">
        <v>717</v>
      </c>
      <c r="M50" s="127" t="s">
        <v>219</v>
      </c>
      <c r="N50" s="123">
        <v>1989</v>
      </c>
    </row>
    <row r="51" spans="1:14" ht="9" customHeight="1">
      <c r="A51" s="125">
        <v>3</v>
      </c>
      <c r="B51" s="125" t="s">
        <v>719</v>
      </c>
      <c r="C51" s="128" t="str">
        <f t="shared" si="1"/>
        <v>Reinecke, Uwe</v>
      </c>
      <c r="D51" s="125" t="s">
        <v>76</v>
      </c>
      <c r="E51" s="155"/>
      <c r="F51" s="125"/>
      <c r="G51" s="125"/>
      <c r="H51" s="125"/>
      <c r="I51" s="125"/>
      <c r="J51" s="125"/>
      <c r="K51" s="128" t="s">
        <v>563</v>
      </c>
      <c r="L51" s="128" t="s">
        <v>413</v>
      </c>
      <c r="M51" s="128" t="s">
        <v>205</v>
      </c>
      <c r="N51" s="125">
        <v>1958</v>
      </c>
    </row>
    <row r="52" spans="1:14" ht="9" customHeight="1">
      <c r="A52" s="123">
        <v>3</v>
      </c>
      <c r="B52" s="123" t="s">
        <v>720</v>
      </c>
      <c r="C52" s="127" t="str">
        <f t="shared" si="1"/>
        <v>Buritz, Anne</v>
      </c>
      <c r="D52" s="123" t="s">
        <v>20</v>
      </c>
      <c r="E52" s="123">
        <v>81</v>
      </c>
      <c r="F52" s="123">
        <v>76</v>
      </c>
      <c r="G52" s="123">
        <v>77</v>
      </c>
      <c r="H52" s="123"/>
      <c r="I52" s="123">
        <v>87</v>
      </c>
      <c r="J52" s="123"/>
      <c r="K52" s="127" t="s">
        <v>563</v>
      </c>
      <c r="L52" s="127" t="s">
        <v>100</v>
      </c>
      <c r="M52" s="127" t="s">
        <v>721</v>
      </c>
      <c r="N52" s="123">
        <v>1987</v>
      </c>
    </row>
    <row r="53" spans="1:14" ht="9" customHeight="1">
      <c r="A53" s="125">
        <v>3</v>
      </c>
      <c r="B53" s="125" t="s">
        <v>722</v>
      </c>
      <c r="C53" s="128" t="str">
        <f t="shared" si="1"/>
        <v>Hase, Christian</v>
      </c>
      <c r="D53" s="125" t="s">
        <v>25</v>
      </c>
      <c r="E53" s="155"/>
      <c r="F53" s="125"/>
      <c r="G53" s="125"/>
      <c r="H53" s="125"/>
      <c r="I53" s="125"/>
      <c r="J53" s="125"/>
      <c r="K53" s="128" t="s">
        <v>563</v>
      </c>
      <c r="L53" s="128" t="s">
        <v>215</v>
      </c>
      <c r="M53" s="128" t="s">
        <v>41</v>
      </c>
      <c r="N53" s="125">
        <v>1967</v>
      </c>
    </row>
    <row r="54" spans="1:14" ht="9" customHeight="1">
      <c r="A54" s="123">
        <v>3</v>
      </c>
      <c r="B54" s="123" t="s">
        <v>723</v>
      </c>
      <c r="C54" s="127" t="str">
        <f t="shared" si="1"/>
        <v>Hartwich, Andreas</v>
      </c>
      <c r="D54" s="123" t="s">
        <v>76</v>
      </c>
      <c r="E54" s="123"/>
      <c r="F54" s="123"/>
      <c r="G54" s="123"/>
      <c r="H54" s="123"/>
      <c r="I54" s="123"/>
      <c r="J54" s="123"/>
      <c r="K54" s="127" t="s">
        <v>563</v>
      </c>
      <c r="L54" s="127" t="s">
        <v>209</v>
      </c>
      <c r="M54" s="127" t="s">
        <v>81</v>
      </c>
      <c r="N54" s="123">
        <v>1960</v>
      </c>
    </row>
    <row r="55" spans="1:14" ht="9" customHeight="1">
      <c r="A55" s="125">
        <v>3</v>
      </c>
      <c r="B55" s="125" t="s">
        <v>725</v>
      </c>
      <c r="C55" s="128" t="str">
        <f t="shared" si="1"/>
        <v>Schramm, Katrin</v>
      </c>
      <c r="D55" s="125" t="s">
        <v>20</v>
      </c>
      <c r="E55" s="155">
        <v>84</v>
      </c>
      <c r="F55" s="125"/>
      <c r="G55" s="125"/>
      <c r="H55" s="125"/>
      <c r="I55" s="125">
        <v>81</v>
      </c>
      <c r="J55" s="125"/>
      <c r="K55" s="128" t="s">
        <v>563</v>
      </c>
      <c r="L55" s="128" t="s">
        <v>452</v>
      </c>
      <c r="M55" s="128" t="s">
        <v>726</v>
      </c>
      <c r="N55" s="125">
        <v>1990</v>
      </c>
    </row>
    <row r="56" spans="1:14" ht="9" customHeight="1">
      <c r="A56" s="123">
        <v>3</v>
      </c>
      <c r="B56" s="123" t="s">
        <v>728</v>
      </c>
      <c r="C56" s="127" t="str">
        <f t="shared" si="1"/>
        <v>Henning, Manfred</v>
      </c>
      <c r="D56" s="123" t="s">
        <v>52</v>
      </c>
      <c r="E56" s="123"/>
      <c r="F56" s="123"/>
      <c r="G56" s="123"/>
      <c r="H56" s="123"/>
      <c r="I56" s="123">
        <v>83</v>
      </c>
      <c r="J56" s="123"/>
      <c r="K56" s="127" t="s">
        <v>563</v>
      </c>
      <c r="L56" s="127" t="s">
        <v>727</v>
      </c>
      <c r="M56" s="127" t="s">
        <v>715</v>
      </c>
      <c r="N56" s="123">
        <v>1951</v>
      </c>
    </row>
    <row r="57" spans="1:14" ht="9" customHeight="1">
      <c r="A57" s="125">
        <v>3</v>
      </c>
      <c r="B57" s="125" t="s">
        <v>730</v>
      </c>
      <c r="C57" s="128" t="str">
        <f t="shared" si="1"/>
        <v>Salomé, Sascha</v>
      </c>
      <c r="D57" s="125" t="s">
        <v>25</v>
      </c>
      <c r="E57" s="155">
        <v>84</v>
      </c>
      <c r="F57" s="125">
        <v>76</v>
      </c>
      <c r="G57" s="125"/>
      <c r="H57" s="125"/>
      <c r="I57" s="125">
        <v>77</v>
      </c>
      <c r="J57" s="125"/>
      <c r="K57" s="128" t="s">
        <v>563</v>
      </c>
      <c r="L57" s="128" t="s">
        <v>729</v>
      </c>
      <c r="M57" s="128" t="s">
        <v>208</v>
      </c>
      <c r="N57" s="125">
        <v>1985</v>
      </c>
    </row>
    <row r="58" spans="1:14" ht="9" customHeight="1">
      <c r="A58" s="123">
        <v>3</v>
      </c>
      <c r="B58" s="123" t="s">
        <v>732</v>
      </c>
      <c r="C58" s="127" t="str">
        <f t="shared" si="1"/>
        <v>Simmet, Nicole</v>
      </c>
      <c r="D58" s="123" t="s">
        <v>20</v>
      </c>
      <c r="E58" s="123">
        <v>102</v>
      </c>
      <c r="F58" s="123"/>
      <c r="G58" s="123">
        <v>104</v>
      </c>
      <c r="H58" s="123"/>
      <c r="I58" s="123"/>
      <c r="J58" s="123"/>
      <c r="K58" s="127" t="s">
        <v>563</v>
      </c>
      <c r="L58" s="127" t="s">
        <v>731</v>
      </c>
      <c r="M58" s="127" t="s">
        <v>733</v>
      </c>
      <c r="N58" s="123">
        <v>1984</v>
      </c>
    </row>
    <row r="59" spans="1:14" ht="9" customHeight="1">
      <c r="A59" s="123">
        <v>3</v>
      </c>
      <c r="B59" s="123" t="s">
        <v>1023</v>
      </c>
      <c r="C59" s="127" t="str">
        <f t="shared" si="1"/>
        <v>Otte, Bettina</v>
      </c>
      <c r="D59" s="123" t="s">
        <v>20</v>
      </c>
      <c r="E59" s="123"/>
      <c r="F59" s="123">
        <v>98</v>
      </c>
      <c r="G59" s="123"/>
      <c r="H59" s="123"/>
      <c r="I59" s="123"/>
      <c r="J59" s="123"/>
      <c r="K59" s="127" t="s">
        <v>563</v>
      </c>
      <c r="L59" s="127" t="s">
        <v>369</v>
      </c>
      <c r="M59" s="127" t="s">
        <v>371</v>
      </c>
      <c r="N59" s="123"/>
    </row>
    <row r="60" spans="1:14" ht="9" customHeight="1">
      <c r="A60" s="155">
        <v>5</v>
      </c>
      <c r="B60" s="155" t="s">
        <v>162</v>
      </c>
      <c r="C60" s="156" t="str">
        <f t="shared" si="1"/>
        <v>Garms, Michael</v>
      </c>
      <c r="D60" s="155" t="s">
        <v>25</v>
      </c>
      <c r="E60" s="155">
        <v>101</v>
      </c>
      <c r="F60" s="155"/>
      <c r="G60" s="155">
        <v>90</v>
      </c>
      <c r="H60" s="155">
        <v>94</v>
      </c>
      <c r="I60" s="155"/>
      <c r="J60" s="155"/>
      <c r="K60" s="156" t="s">
        <v>555</v>
      </c>
      <c r="L60" s="156" t="s">
        <v>163</v>
      </c>
      <c r="M60" s="156" t="s">
        <v>89</v>
      </c>
      <c r="N60" s="155">
        <v>1977</v>
      </c>
    </row>
    <row r="61" spans="1:14" ht="9" customHeight="1">
      <c r="A61" s="123">
        <v>5</v>
      </c>
      <c r="B61" s="123" t="s">
        <v>531</v>
      </c>
      <c r="C61" s="127" t="str">
        <f t="shared" si="1"/>
        <v>Wolf, Stephan</v>
      </c>
      <c r="D61" s="123" t="s">
        <v>25</v>
      </c>
      <c r="E61" s="123">
        <v>82</v>
      </c>
      <c r="F61" s="123">
        <v>79</v>
      </c>
      <c r="G61" s="123">
        <v>77</v>
      </c>
      <c r="H61" s="123"/>
      <c r="I61" s="123"/>
      <c r="J61" s="123"/>
      <c r="K61" s="127" t="s">
        <v>555</v>
      </c>
      <c r="L61" s="127" t="s">
        <v>529</v>
      </c>
      <c r="M61" s="127" t="s">
        <v>218</v>
      </c>
      <c r="N61" s="123">
        <v>1971</v>
      </c>
    </row>
    <row r="62" spans="1:14" ht="9" customHeight="1">
      <c r="A62" s="155">
        <v>5</v>
      </c>
      <c r="B62" s="155" t="s">
        <v>737</v>
      </c>
      <c r="C62" s="156" t="str">
        <f t="shared" si="1"/>
        <v>Vajes, Frank</v>
      </c>
      <c r="D62" s="155" t="s">
        <v>25</v>
      </c>
      <c r="E62" s="155">
        <v>81</v>
      </c>
      <c r="F62" s="155">
        <v>82</v>
      </c>
      <c r="G62" s="155"/>
      <c r="H62" s="155">
        <v>85</v>
      </c>
      <c r="I62" s="155">
        <v>86</v>
      </c>
      <c r="J62" s="155"/>
      <c r="K62" s="156" t="s">
        <v>555</v>
      </c>
      <c r="L62" s="156" t="s">
        <v>736</v>
      </c>
      <c r="M62" s="156" t="s">
        <v>225</v>
      </c>
      <c r="N62" s="155">
        <v>1969</v>
      </c>
    </row>
    <row r="63" spans="1:14" ht="9" customHeight="1">
      <c r="A63" s="123">
        <v>5</v>
      </c>
      <c r="B63" s="123" t="s">
        <v>738</v>
      </c>
      <c r="C63" s="127" t="str">
        <f t="shared" si="1"/>
        <v>Wolf, Martina</v>
      </c>
      <c r="D63" s="123" t="s">
        <v>20</v>
      </c>
      <c r="E63" s="123">
        <v>80</v>
      </c>
      <c r="F63" s="123">
        <v>83</v>
      </c>
      <c r="G63" s="123">
        <v>78</v>
      </c>
      <c r="H63" s="123">
        <v>82</v>
      </c>
      <c r="I63" s="123"/>
      <c r="J63" s="123"/>
      <c r="K63" s="127" t="s">
        <v>555</v>
      </c>
      <c r="L63" s="127" t="s">
        <v>529</v>
      </c>
      <c r="M63" s="127" t="s">
        <v>68</v>
      </c>
      <c r="N63" s="123">
        <v>1974</v>
      </c>
    </row>
    <row r="64" spans="1:14" ht="9" customHeight="1">
      <c r="A64" s="155">
        <v>5</v>
      </c>
      <c r="B64" s="155" t="s">
        <v>739</v>
      </c>
      <c r="C64" s="156" t="str">
        <f t="shared" si="1"/>
        <v>Sasse, Olaf</v>
      </c>
      <c r="D64" s="155" t="s">
        <v>25</v>
      </c>
      <c r="E64" s="155"/>
      <c r="F64" s="155"/>
      <c r="G64" s="155"/>
      <c r="H64" s="155">
        <v>92</v>
      </c>
      <c r="I64" s="155"/>
      <c r="J64" s="155"/>
      <c r="K64" s="156" t="s">
        <v>555</v>
      </c>
      <c r="L64" s="156" t="s">
        <v>435</v>
      </c>
      <c r="M64" s="156" t="s">
        <v>740</v>
      </c>
      <c r="N64" s="155">
        <v>1967</v>
      </c>
    </row>
    <row r="65" spans="1:14" ht="9" customHeight="1">
      <c r="A65" s="123">
        <v>5</v>
      </c>
      <c r="B65" s="123" t="s">
        <v>742</v>
      </c>
      <c r="C65" s="127" t="str">
        <f t="shared" si="1"/>
        <v>Bökelmann, Stephan</v>
      </c>
      <c r="D65" s="123" t="s">
        <v>25</v>
      </c>
      <c r="E65" s="123">
        <v>88</v>
      </c>
      <c r="F65" s="123">
        <v>79</v>
      </c>
      <c r="G65" s="123"/>
      <c r="H65" s="123">
        <v>83</v>
      </c>
      <c r="I65" s="123">
        <v>87</v>
      </c>
      <c r="J65" s="123"/>
      <c r="K65" s="127" t="s">
        <v>555</v>
      </c>
      <c r="L65" s="127" t="s">
        <v>741</v>
      </c>
      <c r="M65" s="127" t="s">
        <v>218</v>
      </c>
      <c r="N65" s="123">
        <v>1971</v>
      </c>
    </row>
    <row r="66" spans="1:16" s="46" customFormat="1" ht="9" customHeight="1">
      <c r="A66" s="155">
        <v>5</v>
      </c>
      <c r="B66" s="155" t="s">
        <v>744</v>
      </c>
      <c r="C66" s="156" t="str">
        <f t="shared" si="1"/>
        <v>Friese, Udo</v>
      </c>
      <c r="D66" s="155" t="s">
        <v>25</v>
      </c>
      <c r="E66" s="155">
        <v>89</v>
      </c>
      <c r="F66" s="155">
        <v>76</v>
      </c>
      <c r="G66" s="155"/>
      <c r="H66" s="155">
        <v>83</v>
      </c>
      <c r="I66" s="155"/>
      <c r="J66" s="155"/>
      <c r="K66" s="156" t="s">
        <v>555</v>
      </c>
      <c r="L66" s="156" t="s">
        <v>743</v>
      </c>
      <c r="M66" s="156" t="s">
        <v>745</v>
      </c>
      <c r="N66" s="155">
        <v>1977</v>
      </c>
      <c r="O66" s="162"/>
      <c r="P66" s="162"/>
    </row>
    <row r="67" spans="1:14" ht="9" customHeight="1">
      <c r="A67" s="123">
        <v>5</v>
      </c>
      <c r="B67" s="123" t="s">
        <v>746</v>
      </c>
      <c r="C67" s="127" t="str">
        <f t="shared" si="1"/>
        <v>Lösch, Guido</v>
      </c>
      <c r="D67" s="123" t="s">
        <v>76</v>
      </c>
      <c r="E67" s="123"/>
      <c r="F67" s="123">
        <v>67</v>
      </c>
      <c r="G67" s="123">
        <v>77</v>
      </c>
      <c r="H67" s="123">
        <v>83</v>
      </c>
      <c r="I67" s="123"/>
      <c r="J67" s="123"/>
      <c r="K67" s="127" t="s">
        <v>555</v>
      </c>
      <c r="L67" s="127" t="s">
        <v>317</v>
      </c>
      <c r="M67" s="127" t="s">
        <v>318</v>
      </c>
      <c r="N67" s="123">
        <v>1964</v>
      </c>
    </row>
    <row r="68" spans="1:16" s="46" customFormat="1" ht="9" customHeight="1">
      <c r="A68" s="155">
        <v>5</v>
      </c>
      <c r="B68" s="155" t="s">
        <v>747</v>
      </c>
      <c r="C68" s="156" t="str">
        <f t="shared" si="1"/>
        <v>Lösch, Marion</v>
      </c>
      <c r="D68" s="155" t="s">
        <v>154</v>
      </c>
      <c r="E68" s="155"/>
      <c r="F68" s="155">
        <v>76</v>
      </c>
      <c r="G68" s="155">
        <v>80</v>
      </c>
      <c r="H68" s="155"/>
      <c r="I68" s="155"/>
      <c r="J68" s="155"/>
      <c r="K68" s="156" t="s">
        <v>555</v>
      </c>
      <c r="L68" s="156" t="s">
        <v>317</v>
      </c>
      <c r="M68" s="156" t="s">
        <v>748</v>
      </c>
      <c r="N68" s="155">
        <v>1966</v>
      </c>
      <c r="O68" s="162"/>
      <c r="P68" s="162"/>
    </row>
    <row r="69" spans="1:14" ht="9" customHeight="1">
      <c r="A69" s="123">
        <v>5</v>
      </c>
      <c r="B69" s="123" t="s">
        <v>751</v>
      </c>
      <c r="C69" s="127" t="str">
        <f t="shared" si="1"/>
        <v>Mensinga, Andreas</v>
      </c>
      <c r="D69" s="123" t="s">
        <v>76</v>
      </c>
      <c r="E69" s="123">
        <v>86</v>
      </c>
      <c r="F69" s="123">
        <v>77</v>
      </c>
      <c r="G69" s="123">
        <v>80</v>
      </c>
      <c r="H69" s="123"/>
      <c r="I69" s="123">
        <v>80</v>
      </c>
      <c r="J69" s="123"/>
      <c r="K69" s="127" t="s">
        <v>555</v>
      </c>
      <c r="L69" s="127" t="s">
        <v>750</v>
      </c>
      <c r="M69" s="127" t="s">
        <v>81</v>
      </c>
      <c r="N69" s="123">
        <v>1961</v>
      </c>
    </row>
    <row r="70" spans="1:16" s="46" customFormat="1" ht="9" customHeight="1">
      <c r="A70" s="155">
        <v>5</v>
      </c>
      <c r="B70" s="155" t="s">
        <v>752</v>
      </c>
      <c r="C70" s="156" t="str">
        <f t="shared" si="1"/>
        <v>Stephan, Rüdiger</v>
      </c>
      <c r="D70" s="155" t="s">
        <v>25</v>
      </c>
      <c r="E70" s="155">
        <v>107</v>
      </c>
      <c r="F70" s="155">
        <v>85</v>
      </c>
      <c r="G70" s="155">
        <v>89</v>
      </c>
      <c r="H70" s="155"/>
      <c r="I70" s="155"/>
      <c r="J70" s="155"/>
      <c r="K70" s="156" t="s">
        <v>555</v>
      </c>
      <c r="L70" s="156" t="s">
        <v>218</v>
      </c>
      <c r="M70" s="156" t="s">
        <v>753</v>
      </c>
      <c r="N70" s="155">
        <v>1968</v>
      </c>
      <c r="O70" s="162"/>
      <c r="P70" s="162"/>
    </row>
    <row r="71" spans="1:14" ht="9" customHeight="1">
      <c r="A71" s="123">
        <v>5</v>
      </c>
      <c r="B71" s="123" t="s">
        <v>754</v>
      </c>
      <c r="C71" s="127" t="str">
        <f t="shared" si="1"/>
        <v>Vajes, Zoe</v>
      </c>
      <c r="D71" s="123" t="s">
        <v>374</v>
      </c>
      <c r="E71" s="123">
        <v>96</v>
      </c>
      <c r="F71" s="123"/>
      <c r="G71" s="123"/>
      <c r="H71" s="123"/>
      <c r="I71" s="123"/>
      <c r="J71" s="123"/>
      <c r="K71" s="127" t="s">
        <v>555</v>
      </c>
      <c r="L71" s="127" t="s">
        <v>736</v>
      </c>
      <c r="M71" s="127" t="s">
        <v>755</v>
      </c>
      <c r="N71" s="123">
        <v>2003</v>
      </c>
    </row>
    <row r="72" spans="1:14" ht="9" customHeight="1">
      <c r="A72" s="123">
        <v>5</v>
      </c>
      <c r="B72" s="123" t="s">
        <v>757</v>
      </c>
      <c r="C72" s="127" t="str">
        <f t="shared" si="1"/>
        <v>Neumann, Daniel</v>
      </c>
      <c r="D72" s="123" t="s">
        <v>25</v>
      </c>
      <c r="E72" s="123"/>
      <c r="F72" s="123"/>
      <c r="G72" s="123"/>
      <c r="H72" s="123"/>
      <c r="I72" s="123"/>
      <c r="J72" s="123"/>
      <c r="K72" s="127" t="s">
        <v>555</v>
      </c>
      <c r="L72" s="127" t="s">
        <v>359</v>
      </c>
      <c r="M72" s="127" t="s">
        <v>72</v>
      </c>
      <c r="N72" s="123">
        <v>1983</v>
      </c>
    </row>
    <row r="73" spans="1:16" s="46" customFormat="1" ht="9" customHeight="1">
      <c r="A73" s="155">
        <v>5</v>
      </c>
      <c r="B73" s="155" t="s">
        <v>957</v>
      </c>
      <c r="C73" s="156" t="str">
        <f>L73&amp;", "&amp;M73</f>
        <v>Kirchhof, Hans-Dieter</v>
      </c>
      <c r="D73" s="155" t="s">
        <v>52</v>
      </c>
      <c r="E73" s="155"/>
      <c r="F73" s="155"/>
      <c r="G73" s="155">
        <v>105</v>
      </c>
      <c r="H73" s="155"/>
      <c r="I73" s="155"/>
      <c r="J73" s="155"/>
      <c r="K73" s="156" t="s">
        <v>555</v>
      </c>
      <c r="L73" s="156" t="s">
        <v>958</v>
      </c>
      <c r="M73" s="156" t="s">
        <v>959</v>
      </c>
      <c r="N73" s="155">
        <v>1951</v>
      </c>
      <c r="O73" s="162"/>
      <c r="P73" s="162"/>
    </row>
    <row r="74" spans="1:14" ht="9" customHeight="1">
      <c r="A74" s="123">
        <v>5</v>
      </c>
      <c r="B74" s="123" t="s">
        <v>960</v>
      </c>
      <c r="C74" s="127" t="str">
        <f>L74&amp;", "&amp;M74</f>
        <v>Neumann, Ralf</v>
      </c>
      <c r="D74" s="123" t="s">
        <v>76</v>
      </c>
      <c r="E74" s="123">
        <v>95</v>
      </c>
      <c r="F74" s="123"/>
      <c r="G74" s="123">
        <v>104</v>
      </c>
      <c r="H74" s="123"/>
      <c r="I74" s="123"/>
      <c r="J74" s="123"/>
      <c r="K74" s="127" t="s">
        <v>555</v>
      </c>
      <c r="L74" s="127" t="s">
        <v>359</v>
      </c>
      <c r="M74" s="127" t="s">
        <v>380</v>
      </c>
      <c r="N74" s="123">
        <v>1962</v>
      </c>
    </row>
    <row r="75" spans="1:16" s="46" customFormat="1" ht="9" customHeight="1">
      <c r="A75" s="155">
        <v>5</v>
      </c>
      <c r="B75" s="155" t="s">
        <v>962</v>
      </c>
      <c r="C75" s="156" t="str">
        <f>L75&amp;", "&amp;M75</f>
        <v>Rheinheimer, Katharina</v>
      </c>
      <c r="D75" s="155" t="s">
        <v>154</v>
      </c>
      <c r="E75" s="155">
        <v>95</v>
      </c>
      <c r="F75" s="155">
        <v>89</v>
      </c>
      <c r="G75" s="155">
        <v>90</v>
      </c>
      <c r="H75" s="155"/>
      <c r="I75" s="155"/>
      <c r="J75" s="155"/>
      <c r="K75" s="156" t="s">
        <v>555</v>
      </c>
      <c r="L75" s="156" t="s">
        <v>423</v>
      </c>
      <c r="M75" s="156" t="s">
        <v>963</v>
      </c>
      <c r="N75" s="155">
        <v>1953</v>
      </c>
      <c r="O75" s="162"/>
      <c r="P75" s="162"/>
    </row>
    <row r="76" spans="1:14" ht="9" customHeight="1">
      <c r="A76" s="123">
        <v>5</v>
      </c>
      <c r="B76" s="123" t="s">
        <v>964</v>
      </c>
      <c r="C76" s="127" t="str">
        <f>L76&amp;", "&amp;M76</f>
        <v>Weber, David</v>
      </c>
      <c r="D76" s="123" t="s">
        <v>25</v>
      </c>
      <c r="E76" s="123">
        <v>84</v>
      </c>
      <c r="F76" s="123">
        <v>79</v>
      </c>
      <c r="G76" s="123">
        <v>80</v>
      </c>
      <c r="H76" s="123"/>
      <c r="I76" s="123">
        <v>80</v>
      </c>
      <c r="J76" s="123"/>
      <c r="K76" s="127" t="s">
        <v>555</v>
      </c>
      <c r="L76" s="127" t="s">
        <v>522</v>
      </c>
      <c r="M76" s="127" t="s">
        <v>70</v>
      </c>
      <c r="N76" s="123">
        <v>1980</v>
      </c>
    </row>
    <row r="77" spans="1:16" s="46" customFormat="1" ht="9" customHeight="1">
      <c r="A77" s="155">
        <v>5</v>
      </c>
      <c r="B77" s="155" t="s">
        <v>993</v>
      </c>
      <c r="C77" s="156" t="str">
        <f aca="true" t="shared" si="2" ref="C77:C108">L77&amp;", "&amp;M77</f>
        <v>Hollmann, Uwe</v>
      </c>
      <c r="D77" s="155" t="s">
        <v>76</v>
      </c>
      <c r="E77" s="155">
        <v>84</v>
      </c>
      <c r="F77" s="155">
        <v>83</v>
      </c>
      <c r="G77" s="155"/>
      <c r="H77" s="155"/>
      <c r="I77" s="155">
        <v>90</v>
      </c>
      <c r="J77" s="155"/>
      <c r="K77" s="156" t="s">
        <v>555</v>
      </c>
      <c r="L77" s="156" t="s">
        <v>947</v>
      </c>
      <c r="M77" s="156" t="s">
        <v>205</v>
      </c>
      <c r="N77" s="155">
        <v>1956</v>
      </c>
      <c r="O77" s="162"/>
      <c r="P77" s="162"/>
    </row>
    <row r="78" spans="1:14" ht="9" customHeight="1">
      <c r="A78" s="123">
        <v>5</v>
      </c>
      <c r="B78" s="123" t="s">
        <v>992</v>
      </c>
      <c r="C78" s="127" t="str">
        <f t="shared" si="2"/>
        <v>Laackmann, Henry</v>
      </c>
      <c r="D78" s="123" t="s">
        <v>52</v>
      </c>
      <c r="E78" s="123">
        <v>75</v>
      </c>
      <c r="F78" s="123">
        <v>70</v>
      </c>
      <c r="G78" s="123">
        <v>85</v>
      </c>
      <c r="H78" s="123"/>
      <c r="I78" s="123">
        <v>81</v>
      </c>
      <c r="J78" s="123"/>
      <c r="K78" s="127" t="s">
        <v>555</v>
      </c>
      <c r="L78" s="127" t="s">
        <v>948</v>
      </c>
      <c r="M78" s="127" t="s">
        <v>949</v>
      </c>
      <c r="N78" s="123">
        <v>1949</v>
      </c>
    </row>
    <row r="79" spans="1:16" s="46" customFormat="1" ht="9" customHeight="1">
      <c r="A79" s="155">
        <v>5</v>
      </c>
      <c r="B79" s="155" t="s">
        <v>994</v>
      </c>
      <c r="C79" s="156" t="str">
        <f t="shared" si="2"/>
        <v>Oppenheuser, Klaus</v>
      </c>
      <c r="D79" s="155" t="s">
        <v>52</v>
      </c>
      <c r="E79" s="155"/>
      <c r="F79" s="155"/>
      <c r="G79" s="155"/>
      <c r="H79" s="155"/>
      <c r="I79" s="155"/>
      <c r="J79" s="155"/>
      <c r="K79" s="156" t="s">
        <v>555</v>
      </c>
      <c r="L79" s="156" t="s">
        <v>950</v>
      </c>
      <c r="M79" s="156" t="s">
        <v>87</v>
      </c>
      <c r="N79" s="155">
        <v>1948</v>
      </c>
      <c r="O79" s="162"/>
      <c r="P79" s="162"/>
    </row>
    <row r="80" spans="1:14" ht="9" customHeight="1">
      <c r="A80" s="123">
        <v>6</v>
      </c>
      <c r="B80" s="123" t="s">
        <v>483</v>
      </c>
      <c r="C80" s="127" t="str">
        <f t="shared" si="2"/>
        <v>Stobbe, Horst-Dieter</v>
      </c>
      <c r="D80" s="123" t="s">
        <v>76</v>
      </c>
      <c r="E80" s="123"/>
      <c r="F80" s="123"/>
      <c r="G80" s="123"/>
      <c r="H80" s="123"/>
      <c r="I80" s="123"/>
      <c r="J80" s="123"/>
      <c r="K80" s="127" t="s">
        <v>618</v>
      </c>
      <c r="L80" s="127" t="s">
        <v>484</v>
      </c>
      <c r="M80" s="127" t="s">
        <v>485</v>
      </c>
      <c r="N80" s="123">
        <v>1964</v>
      </c>
    </row>
    <row r="81" spans="1:14" ht="9" customHeight="1">
      <c r="A81" s="125">
        <v>6</v>
      </c>
      <c r="B81" s="125" t="s">
        <v>490</v>
      </c>
      <c r="C81" s="128" t="str">
        <f t="shared" si="2"/>
        <v>Stoltz, Rabea</v>
      </c>
      <c r="D81" s="125" t="s">
        <v>20</v>
      </c>
      <c r="E81" s="155">
        <v>80</v>
      </c>
      <c r="F81" s="125">
        <v>69</v>
      </c>
      <c r="G81" s="125">
        <v>72</v>
      </c>
      <c r="H81" s="125">
        <v>80</v>
      </c>
      <c r="I81" s="125">
        <v>75</v>
      </c>
      <c r="J81" s="125"/>
      <c r="K81" s="128" t="s">
        <v>618</v>
      </c>
      <c r="L81" s="128" t="s">
        <v>491</v>
      </c>
      <c r="M81" s="128" t="s">
        <v>492</v>
      </c>
      <c r="N81" s="125">
        <v>1974</v>
      </c>
    </row>
    <row r="82" spans="1:14" ht="9" customHeight="1">
      <c r="A82" s="123">
        <v>6</v>
      </c>
      <c r="B82" s="123" t="s">
        <v>500</v>
      </c>
      <c r="C82" s="127" t="str">
        <f t="shared" si="2"/>
        <v>Thomsen, Hendrik</v>
      </c>
      <c r="D82" s="123" t="s">
        <v>25</v>
      </c>
      <c r="E82" s="123"/>
      <c r="F82" s="123"/>
      <c r="G82" s="123"/>
      <c r="H82" s="123"/>
      <c r="I82" s="123"/>
      <c r="J82" s="123"/>
      <c r="K82" s="127" t="s">
        <v>618</v>
      </c>
      <c r="L82" s="127" t="s">
        <v>499</v>
      </c>
      <c r="M82" s="127" t="s">
        <v>501</v>
      </c>
      <c r="N82" s="123">
        <v>1991</v>
      </c>
    </row>
    <row r="83" spans="1:14" ht="9" customHeight="1">
      <c r="A83" s="125">
        <v>6</v>
      </c>
      <c r="B83" s="125" t="s">
        <v>502</v>
      </c>
      <c r="C83" s="128" t="str">
        <f t="shared" si="2"/>
        <v>Thomsen, Frithjof</v>
      </c>
      <c r="D83" s="125" t="s">
        <v>25</v>
      </c>
      <c r="E83" s="155"/>
      <c r="F83" s="125"/>
      <c r="G83" s="125"/>
      <c r="H83" s="125"/>
      <c r="I83" s="125"/>
      <c r="J83" s="125"/>
      <c r="K83" s="128" t="s">
        <v>618</v>
      </c>
      <c r="L83" s="128" t="s">
        <v>499</v>
      </c>
      <c r="M83" s="128" t="s">
        <v>503</v>
      </c>
      <c r="N83" s="125">
        <v>1993</v>
      </c>
    </row>
    <row r="84" spans="1:14" ht="9" customHeight="1">
      <c r="A84" s="123">
        <v>6</v>
      </c>
      <c r="B84" s="123" t="s">
        <v>759</v>
      </c>
      <c r="C84" s="127" t="str">
        <f t="shared" si="2"/>
        <v>Wolhardt, Michael</v>
      </c>
      <c r="D84" s="123" t="s">
        <v>76</v>
      </c>
      <c r="E84" s="123">
        <v>81</v>
      </c>
      <c r="F84" s="123">
        <v>76</v>
      </c>
      <c r="G84" s="123">
        <v>91</v>
      </c>
      <c r="H84" s="123">
        <v>82</v>
      </c>
      <c r="I84" s="123"/>
      <c r="J84" s="123"/>
      <c r="K84" s="127" t="s">
        <v>618</v>
      </c>
      <c r="L84" s="127" t="s">
        <v>758</v>
      </c>
      <c r="M84" s="127" t="s">
        <v>89</v>
      </c>
      <c r="N84" s="123">
        <v>1960</v>
      </c>
    </row>
    <row r="85" spans="1:14" ht="9" customHeight="1">
      <c r="A85" s="125">
        <v>6</v>
      </c>
      <c r="B85" s="125" t="s">
        <v>761</v>
      </c>
      <c r="C85" s="128" t="str">
        <f t="shared" si="2"/>
        <v>Bruhn, Holger</v>
      </c>
      <c r="D85" s="125" t="s">
        <v>76</v>
      </c>
      <c r="E85" s="155">
        <v>87</v>
      </c>
      <c r="F85" s="125">
        <v>77</v>
      </c>
      <c r="G85" s="125">
        <v>81</v>
      </c>
      <c r="H85" s="125">
        <v>81</v>
      </c>
      <c r="I85" s="125"/>
      <c r="J85" s="125"/>
      <c r="K85" s="128" t="s">
        <v>618</v>
      </c>
      <c r="L85" s="128" t="s">
        <v>760</v>
      </c>
      <c r="M85" s="128" t="s">
        <v>54</v>
      </c>
      <c r="N85" s="125">
        <v>1959</v>
      </c>
    </row>
    <row r="86" spans="1:14" ht="9" customHeight="1">
      <c r="A86" s="123">
        <v>6</v>
      </c>
      <c r="B86" s="123" t="s">
        <v>762</v>
      </c>
      <c r="C86" s="127" t="str">
        <f t="shared" si="2"/>
        <v>Stöcken, Manfred</v>
      </c>
      <c r="D86" s="123" t="s">
        <v>52</v>
      </c>
      <c r="E86" s="123"/>
      <c r="F86" s="123"/>
      <c r="G86" s="123"/>
      <c r="H86" s="123"/>
      <c r="I86" s="123"/>
      <c r="J86" s="123"/>
      <c r="K86" s="127" t="s">
        <v>618</v>
      </c>
      <c r="L86" s="127" t="s">
        <v>489</v>
      </c>
      <c r="M86" s="127" t="s">
        <v>715</v>
      </c>
      <c r="N86" s="123">
        <v>1944</v>
      </c>
    </row>
    <row r="87" spans="1:14" ht="9" customHeight="1">
      <c r="A87" s="125">
        <v>6</v>
      </c>
      <c r="B87" s="125" t="s">
        <v>763</v>
      </c>
      <c r="C87" s="128" t="str">
        <f t="shared" si="2"/>
        <v>Stoltz, Karin</v>
      </c>
      <c r="D87" s="125" t="s">
        <v>185</v>
      </c>
      <c r="E87" s="155">
        <v>84</v>
      </c>
      <c r="F87" s="125">
        <v>78</v>
      </c>
      <c r="G87" s="125">
        <v>78</v>
      </c>
      <c r="H87" s="125">
        <v>89</v>
      </c>
      <c r="I87" s="125">
        <v>85</v>
      </c>
      <c r="J87" s="125"/>
      <c r="K87" s="128" t="s">
        <v>618</v>
      </c>
      <c r="L87" s="128" t="s">
        <v>491</v>
      </c>
      <c r="M87" s="128" t="s">
        <v>764</v>
      </c>
      <c r="N87" s="125">
        <v>1951</v>
      </c>
    </row>
    <row r="88" spans="1:14" ht="9" customHeight="1">
      <c r="A88" s="123">
        <v>6</v>
      </c>
      <c r="B88" s="123" t="s">
        <v>766</v>
      </c>
      <c r="C88" s="127" t="str">
        <f t="shared" si="2"/>
        <v>Vetter, Harald</v>
      </c>
      <c r="D88" s="123" t="s">
        <v>52</v>
      </c>
      <c r="E88" s="123">
        <v>80</v>
      </c>
      <c r="F88" s="123">
        <v>77</v>
      </c>
      <c r="G88" s="123">
        <v>79</v>
      </c>
      <c r="H88" s="123"/>
      <c r="I88" s="123"/>
      <c r="J88" s="123"/>
      <c r="K88" s="127" t="s">
        <v>618</v>
      </c>
      <c r="L88" s="127" t="s">
        <v>765</v>
      </c>
      <c r="M88" s="127" t="s">
        <v>767</v>
      </c>
      <c r="N88" s="123">
        <v>1950</v>
      </c>
    </row>
    <row r="89" spans="1:14" ht="9" customHeight="1">
      <c r="A89" s="125">
        <v>6</v>
      </c>
      <c r="B89" s="125" t="s">
        <v>768</v>
      </c>
      <c r="C89" s="128" t="str">
        <f t="shared" si="2"/>
        <v>Thomsen, Matthias</v>
      </c>
      <c r="D89" s="125" t="s">
        <v>25</v>
      </c>
      <c r="E89" s="155">
        <v>92</v>
      </c>
      <c r="F89" s="125"/>
      <c r="G89" s="125">
        <v>82</v>
      </c>
      <c r="H89" s="125"/>
      <c r="I89" s="125"/>
      <c r="J89" s="125"/>
      <c r="K89" s="128" t="s">
        <v>618</v>
      </c>
      <c r="L89" s="128" t="s">
        <v>499</v>
      </c>
      <c r="M89" s="128" t="s">
        <v>171</v>
      </c>
      <c r="N89" s="125">
        <v>1987</v>
      </c>
    </row>
    <row r="90" spans="1:14" ht="9" customHeight="1">
      <c r="A90" s="123">
        <v>6</v>
      </c>
      <c r="B90" s="123" t="s">
        <v>770</v>
      </c>
      <c r="C90" s="127" t="str">
        <f t="shared" si="2"/>
        <v>Hirsch, Ingrid</v>
      </c>
      <c r="D90" s="123" t="s">
        <v>154</v>
      </c>
      <c r="E90" s="123">
        <v>92</v>
      </c>
      <c r="F90" s="123">
        <v>85</v>
      </c>
      <c r="G90" s="123">
        <v>87</v>
      </c>
      <c r="H90" s="123">
        <v>99</v>
      </c>
      <c r="I90" s="123">
        <v>91</v>
      </c>
      <c r="J90" s="123"/>
      <c r="K90" s="127" t="s">
        <v>618</v>
      </c>
      <c r="L90" s="127" t="s">
        <v>769</v>
      </c>
      <c r="M90" s="127" t="s">
        <v>771</v>
      </c>
      <c r="N90" s="123">
        <v>1953</v>
      </c>
    </row>
    <row r="91" spans="1:14" ht="9" customHeight="1">
      <c r="A91" s="125">
        <v>6</v>
      </c>
      <c r="B91" s="125" t="s">
        <v>772</v>
      </c>
      <c r="C91" s="128" t="str">
        <f t="shared" si="2"/>
        <v>Hirsch, Klaus-Dieter</v>
      </c>
      <c r="D91" s="125" t="s">
        <v>52</v>
      </c>
      <c r="E91" s="155">
        <v>79</v>
      </c>
      <c r="F91" s="125">
        <v>74</v>
      </c>
      <c r="G91" s="125">
        <v>74</v>
      </c>
      <c r="H91" s="125">
        <v>84</v>
      </c>
      <c r="I91" s="125">
        <v>76</v>
      </c>
      <c r="J91" s="125"/>
      <c r="K91" s="128" t="s">
        <v>618</v>
      </c>
      <c r="L91" s="128" t="s">
        <v>769</v>
      </c>
      <c r="M91" s="128" t="s">
        <v>773</v>
      </c>
      <c r="N91" s="125">
        <v>1950</v>
      </c>
    </row>
    <row r="92" spans="1:14" ht="9" customHeight="1">
      <c r="A92" s="123">
        <v>6</v>
      </c>
      <c r="B92" s="123" t="s">
        <v>774</v>
      </c>
      <c r="C92" s="127" t="str">
        <f t="shared" si="2"/>
        <v>Stoltz, Claus</v>
      </c>
      <c r="D92" s="123" t="s">
        <v>52</v>
      </c>
      <c r="E92" s="123">
        <v>93</v>
      </c>
      <c r="F92" s="123">
        <v>76</v>
      </c>
      <c r="G92" s="123">
        <v>85</v>
      </c>
      <c r="H92" s="123">
        <v>90</v>
      </c>
      <c r="I92" s="123">
        <v>98</v>
      </c>
      <c r="J92" s="123"/>
      <c r="K92" s="127" t="s">
        <v>618</v>
      </c>
      <c r="L92" s="127" t="s">
        <v>491</v>
      </c>
      <c r="M92" s="127" t="s">
        <v>775</v>
      </c>
      <c r="N92" s="123">
        <v>1947</v>
      </c>
    </row>
    <row r="93" spans="1:14" ht="9" customHeight="1">
      <c r="A93" s="125">
        <v>6</v>
      </c>
      <c r="B93" s="125" t="s">
        <v>777</v>
      </c>
      <c r="C93" s="128" t="str">
        <f t="shared" si="2"/>
        <v>Kallinich, Thomas</v>
      </c>
      <c r="D93" s="125" t="s">
        <v>25</v>
      </c>
      <c r="E93" s="155"/>
      <c r="F93" s="125"/>
      <c r="G93" s="125">
        <v>78</v>
      </c>
      <c r="H93" s="125"/>
      <c r="I93" s="125"/>
      <c r="J93" s="125"/>
      <c r="K93" s="128" t="s">
        <v>618</v>
      </c>
      <c r="L93" s="128" t="s">
        <v>776</v>
      </c>
      <c r="M93" s="128" t="s">
        <v>48</v>
      </c>
      <c r="N93" s="125">
        <v>1969</v>
      </c>
    </row>
    <row r="94" spans="1:14" ht="9" customHeight="1">
      <c r="A94" s="123">
        <v>6</v>
      </c>
      <c r="B94" s="123" t="s">
        <v>779</v>
      </c>
      <c r="C94" s="127" t="str">
        <f t="shared" si="2"/>
        <v>Marquardt, Bernd-Dieter</v>
      </c>
      <c r="D94" s="123" t="s">
        <v>76</v>
      </c>
      <c r="E94" s="123">
        <v>88</v>
      </c>
      <c r="F94" s="123">
        <v>83</v>
      </c>
      <c r="G94" s="123">
        <v>83</v>
      </c>
      <c r="H94" s="123">
        <v>90</v>
      </c>
      <c r="I94" s="123">
        <v>84</v>
      </c>
      <c r="J94" s="123"/>
      <c r="K94" s="127" t="s">
        <v>618</v>
      </c>
      <c r="L94" s="127" t="s">
        <v>778</v>
      </c>
      <c r="M94" s="127" t="s">
        <v>780</v>
      </c>
      <c r="N94" s="123">
        <v>1961</v>
      </c>
    </row>
    <row r="95" spans="1:14" ht="9" customHeight="1">
      <c r="A95" s="125">
        <v>6</v>
      </c>
      <c r="B95" s="125" t="s">
        <v>782</v>
      </c>
      <c r="C95" s="128" t="str">
        <f t="shared" si="2"/>
        <v>Steenblock, Torge</v>
      </c>
      <c r="D95" s="125" t="s">
        <v>25</v>
      </c>
      <c r="E95" s="155">
        <v>75</v>
      </c>
      <c r="F95" s="125">
        <v>74</v>
      </c>
      <c r="G95" s="125">
        <v>77</v>
      </c>
      <c r="H95" s="125">
        <v>80</v>
      </c>
      <c r="I95" s="125">
        <v>78</v>
      </c>
      <c r="J95" s="125"/>
      <c r="K95" s="128" t="s">
        <v>618</v>
      </c>
      <c r="L95" s="128" t="s">
        <v>781</v>
      </c>
      <c r="M95" s="128" t="s">
        <v>783</v>
      </c>
      <c r="N95" s="125">
        <v>1972</v>
      </c>
    </row>
    <row r="96" spans="1:14" ht="9" customHeight="1">
      <c r="A96" s="123">
        <v>6</v>
      </c>
      <c r="B96" s="123" t="s">
        <v>785</v>
      </c>
      <c r="C96" s="127" t="str">
        <f t="shared" si="2"/>
        <v>Winter, Petra</v>
      </c>
      <c r="D96" s="123" t="s">
        <v>154</v>
      </c>
      <c r="E96" s="123">
        <v>91</v>
      </c>
      <c r="F96" s="123">
        <v>81</v>
      </c>
      <c r="G96" s="123">
        <v>75</v>
      </c>
      <c r="H96" s="123">
        <v>82</v>
      </c>
      <c r="I96" s="123">
        <v>85</v>
      </c>
      <c r="J96" s="123"/>
      <c r="K96" s="127" t="s">
        <v>618</v>
      </c>
      <c r="L96" s="127" t="s">
        <v>784</v>
      </c>
      <c r="M96" s="127" t="s">
        <v>393</v>
      </c>
      <c r="N96" s="123">
        <v>1961</v>
      </c>
    </row>
    <row r="97" spans="1:14" ht="9" customHeight="1">
      <c r="A97" s="125">
        <v>6</v>
      </c>
      <c r="B97" s="125" t="s">
        <v>787</v>
      </c>
      <c r="C97" s="128" t="str">
        <f t="shared" si="2"/>
        <v>Borgemehn, Frank</v>
      </c>
      <c r="D97" s="125" t="s">
        <v>76</v>
      </c>
      <c r="E97" s="155"/>
      <c r="F97" s="125"/>
      <c r="G97" s="125"/>
      <c r="H97" s="125"/>
      <c r="I97" s="125"/>
      <c r="J97" s="125"/>
      <c r="K97" s="128" t="s">
        <v>618</v>
      </c>
      <c r="L97" s="128" t="s">
        <v>786</v>
      </c>
      <c r="M97" s="128" t="s">
        <v>225</v>
      </c>
      <c r="N97" s="125">
        <v>1964</v>
      </c>
    </row>
    <row r="98" spans="1:14" ht="9" customHeight="1">
      <c r="A98" s="123">
        <v>6</v>
      </c>
      <c r="B98" s="123" t="s">
        <v>788</v>
      </c>
      <c r="C98" s="127" t="str">
        <f t="shared" si="2"/>
        <v>Borgemehn, Tristan</v>
      </c>
      <c r="D98" s="123" t="s">
        <v>17</v>
      </c>
      <c r="E98" s="123"/>
      <c r="F98" s="123"/>
      <c r="G98" s="123"/>
      <c r="H98" s="123"/>
      <c r="I98" s="123"/>
      <c r="J98" s="123"/>
      <c r="K98" s="127" t="s">
        <v>618</v>
      </c>
      <c r="L98" s="127" t="s">
        <v>786</v>
      </c>
      <c r="M98" s="127" t="s">
        <v>789</v>
      </c>
      <c r="N98" s="123">
        <v>2001</v>
      </c>
    </row>
    <row r="99" spans="1:14" ht="9" customHeight="1">
      <c r="A99" s="125">
        <v>6</v>
      </c>
      <c r="B99" s="125" t="s">
        <v>791</v>
      </c>
      <c r="C99" s="128" t="str">
        <f t="shared" si="2"/>
        <v>Leinbaum, Christian</v>
      </c>
      <c r="D99" s="125" t="s">
        <v>25</v>
      </c>
      <c r="E99" s="155"/>
      <c r="F99" s="125"/>
      <c r="G99" s="125"/>
      <c r="H99" s="125"/>
      <c r="I99" s="125"/>
      <c r="J99" s="125"/>
      <c r="K99" s="128" t="s">
        <v>618</v>
      </c>
      <c r="L99" s="128" t="s">
        <v>790</v>
      </c>
      <c r="M99" s="128" t="s">
        <v>41</v>
      </c>
      <c r="N99" s="125">
        <v>1969</v>
      </c>
    </row>
    <row r="100" spans="1:14" ht="9" customHeight="1">
      <c r="A100" s="123">
        <v>6</v>
      </c>
      <c r="B100" s="123" t="s">
        <v>793</v>
      </c>
      <c r="C100" s="127" t="str">
        <f t="shared" si="2"/>
        <v>Hiesener, Mathias</v>
      </c>
      <c r="D100" s="123" t="s">
        <v>25</v>
      </c>
      <c r="E100" s="123"/>
      <c r="F100" s="123"/>
      <c r="G100" s="123"/>
      <c r="H100" s="123"/>
      <c r="I100" s="123"/>
      <c r="J100" s="123"/>
      <c r="K100" s="127" t="s">
        <v>618</v>
      </c>
      <c r="L100" s="127" t="s">
        <v>792</v>
      </c>
      <c r="M100" s="127" t="s">
        <v>794</v>
      </c>
      <c r="N100" s="123">
        <v>1970</v>
      </c>
    </row>
    <row r="101" spans="1:14" ht="9" customHeight="1">
      <c r="A101" s="125">
        <v>6</v>
      </c>
      <c r="B101" s="125" t="s">
        <v>795</v>
      </c>
      <c r="C101" s="128" t="str">
        <f t="shared" si="2"/>
        <v>Neumann, Nicole</v>
      </c>
      <c r="D101" s="125" t="s">
        <v>20</v>
      </c>
      <c r="E101" s="155"/>
      <c r="F101" s="125"/>
      <c r="G101" s="125"/>
      <c r="H101" s="125"/>
      <c r="I101" s="125"/>
      <c r="J101" s="125"/>
      <c r="K101" s="128" t="s">
        <v>618</v>
      </c>
      <c r="L101" s="128" t="s">
        <v>359</v>
      </c>
      <c r="M101" s="128" t="s">
        <v>733</v>
      </c>
      <c r="N101" s="125">
        <v>1977</v>
      </c>
    </row>
    <row r="102" spans="1:14" ht="9" customHeight="1">
      <c r="A102" s="123">
        <v>6</v>
      </c>
      <c r="B102" s="123" t="s">
        <v>797</v>
      </c>
      <c r="C102" s="127" t="str">
        <f t="shared" si="2"/>
        <v>Goldenbaum, Rene</v>
      </c>
      <c r="D102" s="123" t="s">
        <v>76</v>
      </c>
      <c r="E102" s="123">
        <v>78</v>
      </c>
      <c r="F102" s="123"/>
      <c r="G102" s="123">
        <v>77</v>
      </c>
      <c r="H102" s="123"/>
      <c r="I102" s="123">
        <v>71</v>
      </c>
      <c r="J102" s="123"/>
      <c r="K102" s="127" t="s">
        <v>618</v>
      </c>
      <c r="L102" s="127" t="s">
        <v>796</v>
      </c>
      <c r="M102" s="127" t="s">
        <v>798</v>
      </c>
      <c r="N102" s="123">
        <v>1952</v>
      </c>
    </row>
    <row r="103" spans="1:14" ht="9" customHeight="1">
      <c r="A103" s="125">
        <v>6</v>
      </c>
      <c r="B103" s="125" t="s">
        <v>800</v>
      </c>
      <c r="C103" s="128" t="str">
        <f t="shared" si="2"/>
        <v>Müller, Thomas</v>
      </c>
      <c r="D103" s="125" t="s">
        <v>25</v>
      </c>
      <c r="E103" s="155">
        <v>98</v>
      </c>
      <c r="F103" s="125"/>
      <c r="G103" s="125">
        <v>89</v>
      </c>
      <c r="H103" s="125">
        <v>91</v>
      </c>
      <c r="I103" s="125"/>
      <c r="J103" s="125"/>
      <c r="K103" s="128" t="s">
        <v>618</v>
      </c>
      <c r="L103" s="128" t="s">
        <v>799</v>
      </c>
      <c r="M103" s="128" t="s">
        <v>48</v>
      </c>
      <c r="N103" s="125">
        <v>1970</v>
      </c>
    </row>
    <row r="104" spans="1:14" ht="9" customHeight="1">
      <c r="A104" s="123">
        <v>6</v>
      </c>
      <c r="B104" s="123" t="s">
        <v>801</v>
      </c>
      <c r="C104" s="127" t="str">
        <f t="shared" si="2"/>
        <v>Winter, Helge</v>
      </c>
      <c r="D104" s="123" t="s">
        <v>76</v>
      </c>
      <c r="E104" s="123">
        <v>100</v>
      </c>
      <c r="F104" s="123"/>
      <c r="G104" s="123">
        <v>95</v>
      </c>
      <c r="H104" s="123">
        <v>96</v>
      </c>
      <c r="I104" s="123">
        <v>95</v>
      </c>
      <c r="J104" s="123"/>
      <c r="K104" s="127" t="s">
        <v>618</v>
      </c>
      <c r="L104" s="127" t="s">
        <v>784</v>
      </c>
      <c r="M104" s="127" t="s">
        <v>802</v>
      </c>
      <c r="N104" s="123">
        <v>1960</v>
      </c>
    </row>
    <row r="105" spans="1:14" ht="9" customHeight="1">
      <c r="A105" s="123">
        <v>11</v>
      </c>
      <c r="B105" s="123" t="s">
        <v>460</v>
      </c>
      <c r="C105" s="127" t="str">
        <f t="shared" si="2"/>
        <v>Schweizerhof, Frank</v>
      </c>
      <c r="D105" s="123" t="s">
        <v>25</v>
      </c>
      <c r="E105" s="123">
        <v>73</v>
      </c>
      <c r="F105" s="123">
        <v>71</v>
      </c>
      <c r="G105" s="123">
        <v>73</v>
      </c>
      <c r="H105" s="123">
        <v>69</v>
      </c>
      <c r="I105" s="123"/>
      <c r="J105" s="123"/>
      <c r="K105" s="127" t="s">
        <v>562</v>
      </c>
      <c r="L105" s="127" t="s">
        <v>461</v>
      </c>
      <c r="M105" s="127" t="s">
        <v>225</v>
      </c>
      <c r="N105" s="123">
        <v>1976</v>
      </c>
    </row>
    <row r="106" spans="1:14" ht="9" customHeight="1">
      <c r="A106" s="125">
        <v>11</v>
      </c>
      <c r="B106" s="125" t="s">
        <v>486</v>
      </c>
      <c r="C106" s="128" t="str">
        <f t="shared" si="2"/>
        <v>Stöber, Christian </v>
      </c>
      <c r="D106" s="125" t="s">
        <v>25</v>
      </c>
      <c r="E106" s="155"/>
      <c r="F106" s="125"/>
      <c r="G106" s="125">
        <v>72</v>
      </c>
      <c r="H106" s="125">
        <v>76</v>
      </c>
      <c r="I106" s="125"/>
      <c r="J106" s="125"/>
      <c r="K106" s="128" t="s">
        <v>562</v>
      </c>
      <c r="L106" s="128" t="s">
        <v>487</v>
      </c>
      <c r="M106" s="128" t="s">
        <v>805</v>
      </c>
      <c r="N106" s="125">
        <v>1982</v>
      </c>
    </row>
    <row r="107" spans="1:14" ht="9" customHeight="1">
      <c r="A107" s="123">
        <v>11</v>
      </c>
      <c r="B107" s="123" t="s">
        <v>294</v>
      </c>
      <c r="C107" s="127" t="str">
        <f t="shared" si="2"/>
        <v>Krüll, Dirk</v>
      </c>
      <c r="D107" s="123" t="s">
        <v>76</v>
      </c>
      <c r="E107" s="123"/>
      <c r="F107" s="123"/>
      <c r="G107" s="123"/>
      <c r="H107" s="123"/>
      <c r="I107" s="123"/>
      <c r="J107" s="123"/>
      <c r="K107" s="127" t="s">
        <v>562</v>
      </c>
      <c r="L107" s="127" t="s">
        <v>295</v>
      </c>
      <c r="M107" s="127" t="s">
        <v>259</v>
      </c>
      <c r="N107" s="123">
        <v>1958</v>
      </c>
    </row>
    <row r="108" spans="1:14" ht="9" customHeight="1">
      <c r="A108" s="125">
        <v>11</v>
      </c>
      <c r="B108" s="125" t="s">
        <v>807</v>
      </c>
      <c r="C108" s="128" t="str">
        <f t="shared" si="2"/>
        <v>Schlieper, Agnes</v>
      </c>
      <c r="D108" s="125" t="s">
        <v>185</v>
      </c>
      <c r="E108" s="155">
        <v>94</v>
      </c>
      <c r="F108" s="125"/>
      <c r="G108" s="125">
        <v>87</v>
      </c>
      <c r="H108" s="125">
        <v>90</v>
      </c>
      <c r="I108" s="125"/>
      <c r="J108" s="125"/>
      <c r="K108" s="128" t="s">
        <v>562</v>
      </c>
      <c r="L108" s="128" t="s">
        <v>806</v>
      </c>
      <c r="M108" s="128" t="s">
        <v>808</v>
      </c>
      <c r="N108" s="125">
        <v>1937</v>
      </c>
    </row>
    <row r="109" spans="1:14" ht="9" customHeight="1">
      <c r="A109" s="123">
        <v>11</v>
      </c>
      <c r="B109" s="123" t="s">
        <v>810</v>
      </c>
      <c r="C109" s="127" t="str">
        <f aca="true" t="shared" si="3" ref="C109:C140">L109&amp;", "&amp;M109</f>
        <v>Küper, Thomas </v>
      </c>
      <c r="D109" s="123" t="s">
        <v>76</v>
      </c>
      <c r="E109" s="123"/>
      <c r="F109" s="123"/>
      <c r="G109" s="123"/>
      <c r="H109" s="123"/>
      <c r="I109" s="123"/>
      <c r="J109" s="123"/>
      <c r="K109" s="127" t="s">
        <v>562</v>
      </c>
      <c r="L109" s="127" t="s">
        <v>809</v>
      </c>
      <c r="M109" s="127" t="s">
        <v>804</v>
      </c>
      <c r="N109" s="123">
        <v>1955</v>
      </c>
    </row>
    <row r="110" spans="1:14" ht="9" customHeight="1">
      <c r="A110" s="125">
        <v>11</v>
      </c>
      <c r="B110" s="125" t="s">
        <v>812</v>
      </c>
      <c r="C110" s="128" t="str">
        <f t="shared" si="3"/>
        <v>Felderhoff, Arndt</v>
      </c>
      <c r="D110" s="125" t="s">
        <v>25</v>
      </c>
      <c r="E110" s="125">
        <v>82</v>
      </c>
      <c r="F110" s="125">
        <v>71</v>
      </c>
      <c r="G110" s="125">
        <v>72</v>
      </c>
      <c r="H110" s="125">
        <v>68</v>
      </c>
      <c r="I110" s="125">
        <v>76</v>
      </c>
      <c r="J110" s="125"/>
      <c r="K110" s="128" t="s">
        <v>562</v>
      </c>
      <c r="L110" s="128" t="s">
        <v>811</v>
      </c>
      <c r="M110" s="128" t="s">
        <v>813</v>
      </c>
      <c r="N110" s="125">
        <v>1969</v>
      </c>
    </row>
    <row r="111" spans="1:14" ht="9" customHeight="1">
      <c r="A111" s="123">
        <v>11</v>
      </c>
      <c r="B111" s="123" t="s">
        <v>815</v>
      </c>
      <c r="C111" s="127" t="str">
        <f t="shared" si="3"/>
        <v>Gentile, Vincenzo</v>
      </c>
      <c r="D111" s="123" t="s">
        <v>52</v>
      </c>
      <c r="E111" s="123"/>
      <c r="F111" s="123">
        <v>75</v>
      </c>
      <c r="G111" s="123">
        <v>80</v>
      </c>
      <c r="H111" s="123">
        <v>84</v>
      </c>
      <c r="I111" s="123">
        <v>85</v>
      </c>
      <c r="J111" s="123"/>
      <c r="K111" s="127" t="s">
        <v>562</v>
      </c>
      <c r="L111" s="127" t="s">
        <v>814</v>
      </c>
      <c r="M111" s="127" t="s">
        <v>816</v>
      </c>
      <c r="N111" s="123">
        <v>1945</v>
      </c>
    </row>
    <row r="112" spans="1:14" ht="9" customHeight="1">
      <c r="A112" s="125">
        <v>11</v>
      </c>
      <c r="B112" s="125" t="s">
        <v>818</v>
      </c>
      <c r="C112" s="128" t="str">
        <f t="shared" si="3"/>
        <v>Heeb, Martin</v>
      </c>
      <c r="D112" s="125" t="s">
        <v>25</v>
      </c>
      <c r="E112" s="155">
        <v>86</v>
      </c>
      <c r="F112" s="125"/>
      <c r="G112" s="125"/>
      <c r="H112" s="125">
        <v>76</v>
      </c>
      <c r="I112" s="125"/>
      <c r="J112" s="125"/>
      <c r="K112" s="128" t="s">
        <v>562</v>
      </c>
      <c r="L112" s="128" t="s">
        <v>817</v>
      </c>
      <c r="M112" s="128" t="s">
        <v>110</v>
      </c>
      <c r="N112" s="125">
        <v>1972</v>
      </c>
    </row>
    <row r="113" spans="1:14" ht="9" customHeight="1">
      <c r="A113" s="123">
        <v>11</v>
      </c>
      <c r="B113" s="123" t="s">
        <v>820</v>
      </c>
      <c r="C113" s="127" t="str">
        <f t="shared" si="3"/>
        <v>Siepmann, Thomas</v>
      </c>
      <c r="D113" s="123" t="s">
        <v>76</v>
      </c>
      <c r="E113" s="123">
        <v>78</v>
      </c>
      <c r="F113" s="123">
        <v>85</v>
      </c>
      <c r="G113" s="123">
        <v>73</v>
      </c>
      <c r="H113" s="123"/>
      <c r="I113" s="123"/>
      <c r="J113" s="123"/>
      <c r="K113" s="127" t="s">
        <v>562</v>
      </c>
      <c r="L113" s="127" t="s">
        <v>819</v>
      </c>
      <c r="M113" s="127" t="s">
        <v>48</v>
      </c>
      <c r="N113" s="123">
        <v>1966</v>
      </c>
    </row>
    <row r="114" spans="1:14" ht="9" customHeight="1">
      <c r="A114" s="125">
        <v>11</v>
      </c>
      <c r="B114" s="125" t="s">
        <v>822</v>
      </c>
      <c r="C114" s="128" t="str">
        <f t="shared" si="3"/>
        <v>Grimmelt, Detlev</v>
      </c>
      <c r="D114" s="125" t="s">
        <v>76</v>
      </c>
      <c r="E114" s="155">
        <v>90</v>
      </c>
      <c r="F114" s="125">
        <v>79</v>
      </c>
      <c r="G114" s="125">
        <v>78</v>
      </c>
      <c r="H114" s="125">
        <v>85</v>
      </c>
      <c r="I114" s="125"/>
      <c r="J114" s="125"/>
      <c r="K114" s="128" t="s">
        <v>562</v>
      </c>
      <c r="L114" s="128" t="s">
        <v>821</v>
      </c>
      <c r="M114" s="128" t="s">
        <v>823</v>
      </c>
      <c r="N114" s="125">
        <v>1959</v>
      </c>
    </row>
    <row r="115" spans="1:14" ht="9" customHeight="1">
      <c r="A115" s="123">
        <v>11</v>
      </c>
      <c r="B115" s="123" t="s">
        <v>825</v>
      </c>
      <c r="C115" s="127" t="str">
        <f t="shared" si="3"/>
        <v>Wedekind, Markus</v>
      </c>
      <c r="D115" s="123" t="s">
        <v>76</v>
      </c>
      <c r="E115" s="123">
        <v>93</v>
      </c>
      <c r="F115" s="123"/>
      <c r="G115" s="123"/>
      <c r="H115" s="123"/>
      <c r="I115" s="123"/>
      <c r="J115" s="123"/>
      <c r="K115" s="127" t="s">
        <v>562</v>
      </c>
      <c r="L115" s="127" t="s">
        <v>824</v>
      </c>
      <c r="M115" s="127" t="s">
        <v>15</v>
      </c>
      <c r="N115" s="123">
        <v>1959</v>
      </c>
    </row>
    <row r="116" spans="1:14" ht="9" customHeight="1">
      <c r="A116" s="125">
        <v>11</v>
      </c>
      <c r="B116" s="125" t="s">
        <v>826</v>
      </c>
      <c r="C116" s="128" t="str">
        <f t="shared" si="3"/>
        <v>Wedekind, Mechthild</v>
      </c>
      <c r="D116" s="125" t="s">
        <v>154</v>
      </c>
      <c r="E116" s="125">
        <v>72</v>
      </c>
      <c r="F116" s="125"/>
      <c r="G116" s="125">
        <v>78</v>
      </c>
      <c r="H116" s="125">
        <v>78</v>
      </c>
      <c r="I116" s="125"/>
      <c r="J116" s="125"/>
      <c r="K116" s="128" t="s">
        <v>562</v>
      </c>
      <c r="L116" s="128" t="s">
        <v>824</v>
      </c>
      <c r="M116" s="128" t="s">
        <v>827</v>
      </c>
      <c r="N116" s="125">
        <v>1959</v>
      </c>
    </row>
    <row r="117" spans="1:14" ht="9" customHeight="1">
      <c r="A117" s="123">
        <v>11</v>
      </c>
      <c r="B117" s="123" t="s">
        <v>828</v>
      </c>
      <c r="C117" s="127" t="str">
        <f t="shared" si="3"/>
        <v>Hirsch, Wolfgang </v>
      </c>
      <c r="D117" s="123" t="s">
        <v>76</v>
      </c>
      <c r="E117" s="123">
        <v>87</v>
      </c>
      <c r="F117" s="123">
        <v>76</v>
      </c>
      <c r="G117" s="123">
        <v>81</v>
      </c>
      <c r="H117" s="123"/>
      <c r="I117" s="123"/>
      <c r="J117" s="123"/>
      <c r="K117" s="127" t="s">
        <v>562</v>
      </c>
      <c r="L117" s="127" t="s">
        <v>769</v>
      </c>
      <c r="M117" s="127" t="s">
        <v>734</v>
      </c>
      <c r="N117" s="123">
        <v>1957</v>
      </c>
    </row>
    <row r="118" spans="1:14" ht="9" customHeight="1">
      <c r="A118" s="125">
        <v>11</v>
      </c>
      <c r="B118" s="125" t="s">
        <v>829</v>
      </c>
      <c r="C118" s="128" t="str">
        <f t="shared" si="3"/>
        <v>Henning, Martina</v>
      </c>
      <c r="D118" s="125" t="s">
        <v>154</v>
      </c>
      <c r="E118" s="155"/>
      <c r="F118" s="125"/>
      <c r="G118" s="125"/>
      <c r="H118" s="125"/>
      <c r="I118" s="125"/>
      <c r="J118" s="125"/>
      <c r="K118" s="128" t="s">
        <v>562</v>
      </c>
      <c r="L118" s="128" t="s">
        <v>727</v>
      </c>
      <c r="M118" s="128" t="s">
        <v>68</v>
      </c>
      <c r="N118" s="125">
        <v>1964</v>
      </c>
    </row>
    <row r="119" spans="1:14" ht="9" customHeight="1">
      <c r="A119" s="123">
        <v>11</v>
      </c>
      <c r="B119" s="123" t="s">
        <v>831</v>
      </c>
      <c r="C119" s="127" t="str">
        <f t="shared" si="3"/>
        <v>Wewel, Andreas</v>
      </c>
      <c r="D119" s="123" t="s">
        <v>25</v>
      </c>
      <c r="E119" s="123">
        <v>76</v>
      </c>
      <c r="F119" s="123">
        <v>81</v>
      </c>
      <c r="G119" s="123">
        <v>77</v>
      </c>
      <c r="H119" s="123">
        <v>79</v>
      </c>
      <c r="I119" s="123"/>
      <c r="J119" s="123"/>
      <c r="K119" s="127" t="s">
        <v>562</v>
      </c>
      <c r="L119" s="127" t="s">
        <v>830</v>
      </c>
      <c r="M119" s="127" t="s">
        <v>81</v>
      </c>
      <c r="N119" s="123">
        <v>1985</v>
      </c>
    </row>
    <row r="120" spans="1:14" ht="9" customHeight="1">
      <c r="A120" s="125">
        <v>11</v>
      </c>
      <c r="B120" s="125" t="s">
        <v>833</v>
      </c>
      <c r="C120" s="128" t="str">
        <f t="shared" si="3"/>
        <v>Schulte, Ingo</v>
      </c>
      <c r="D120" s="125" t="s">
        <v>25</v>
      </c>
      <c r="E120" s="125"/>
      <c r="F120" s="125"/>
      <c r="G120" s="125"/>
      <c r="H120" s="125"/>
      <c r="I120" s="125"/>
      <c r="J120" s="125"/>
      <c r="K120" s="128" t="s">
        <v>562</v>
      </c>
      <c r="L120" s="128" t="s">
        <v>832</v>
      </c>
      <c r="M120" s="128" t="s">
        <v>834</v>
      </c>
      <c r="N120" s="125">
        <v>1980</v>
      </c>
    </row>
    <row r="121" spans="1:14" ht="9" customHeight="1">
      <c r="A121" s="123">
        <v>11</v>
      </c>
      <c r="B121" s="123" t="s">
        <v>836</v>
      </c>
      <c r="C121" s="127" t="str">
        <f t="shared" si="3"/>
        <v>Luce, Renate</v>
      </c>
      <c r="D121" s="123" t="s">
        <v>185</v>
      </c>
      <c r="E121" s="123">
        <v>81</v>
      </c>
      <c r="F121" s="123">
        <v>80</v>
      </c>
      <c r="G121" s="123">
        <v>75</v>
      </c>
      <c r="H121" s="123">
        <v>75</v>
      </c>
      <c r="I121" s="123"/>
      <c r="J121" s="123"/>
      <c r="K121" s="127" t="s">
        <v>562</v>
      </c>
      <c r="L121" s="127" t="s">
        <v>835</v>
      </c>
      <c r="M121" s="127" t="s">
        <v>837</v>
      </c>
      <c r="N121" s="123">
        <v>1945</v>
      </c>
    </row>
    <row r="122" spans="1:14" ht="9" customHeight="1">
      <c r="A122" s="125">
        <v>11</v>
      </c>
      <c r="B122" s="125" t="s">
        <v>838</v>
      </c>
      <c r="C122" s="128" t="str">
        <f t="shared" si="3"/>
        <v>Luce, Hans Dieter</v>
      </c>
      <c r="D122" s="125" t="s">
        <v>52</v>
      </c>
      <c r="E122" s="125">
        <v>83</v>
      </c>
      <c r="F122" s="125">
        <v>89</v>
      </c>
      <c r="G122" s="125"/>
      <c r="H122" s="125"/>
      <c r="I122" s="125"/>
      <c r="J122" s="125"/>
      <c r="K122" s="128" t="s">
        <v>562</v>
      </c>
      <c r="L122" s="128" t="s">
        <v>835</v>
      </c>
      <c r="M122" s="128" t="s">
        <v>839</v>
      </c>
      <c r="N122" s="125">
        <v>1940</v>
      </c>
    </row>
    <row r="123" spans="1:14" ht="9" customHeight="1">
      <c r="A123" s="123">
        <v>11</v>
      </c>
      <c r="B123" s="123" t="s">
        <v>841</v>
      </c>
      <c r="C123" s="127" t="str">
        <f t="shared" si="3"/>
        <v>Bankmann, Annika</v>
      </c>
      <c r="D123" s="123" t="s">
        <v>20</v>
      </c>
      <c r="E123" s="123">
        <v>75</v>
      </c>
      <c r="F123" s="123">
        <v>70</v>
      </c>
      <c r="G123" s="123">
        <v>75</v>
      </c>
      <c r="H123" s="123">
        <v>80</v>
      </c>
      <c r="I123" s="123">
        <v>87</v>
      </c>
      <c r="J123" s="123"/>
      <c r="K123" s="127" t="s">
        <v>562</v>
      </c>
      <c r="L123" s="127" t="s">
        <v>840</v>
      </c>
      <c r="M123" s="127" t="s">
        <v>842</v>
      </c>
      <c r="N123" s="123">
        <v>1982</v>
      </c>
    </row>
    <row r="124" spans="1:14" ht="9" customHeight="1">
      <c r="A124" s="125">
        <v>11</v>
      </c>
      <c r="B124" s="125" t="s">
        <v>843</v>
      </c>
      <c r="C124" s="128" t="str">
        <f t="shared" si="3"/>
        <v>Bankmann, Peter</v>
      </c>
      <c r="D124" s="125" t="s">
        <v>76</v>
      </c>
      <c r="E124" s="155">
        <v>78</v>
      </c>
      <c r="F124" s="125">
        <v>79</v>
      </c>
      <c r="G124" s="125">
        <v>83</v>
      </c>
      <c r="H124" s="125">
        <v>77</v>
      </c>
      <c r="I124" s="125">
        <v>81</v>
      </c>
      <c r="J124" s="125"/>
      <c r="K124" s="128" t="s">
        <v>562</v>
      </c>
      <c r="L124" s="128" t="s">
        <v>840</v>
      </c>
      <c r="M124" s="128" t="s">
        <v>51</v>
      </c>
      <c r="N124" s="125">
        <v>1961</v>
      </c>
    </row>
    <row r="125" spans="1:14" ht="9" customHeight="1">
      <c r="A125" s="123">
        <v>11</v>
      </c>
      <c r="B125" s="123" t="s">
        <v>844</v>
      </c>
      <c r="C125" s="127" t="str">
        <f t="shared" si="3"/>
        <v>Thomas, Till</v>
      </c>
      <c r="D125" s="123" t="s">
        <v>76</v>
      </c>
      <c r="E125" s="123">
        <v>75</v>
      </c>
      <c r="F125" s="123"/>
      <c r="G125" s="123">
        <v>74</v>
      </c>
      <c r="H125" s="123">
        <v>79</v>
      </c>
      <c r="I125" s="123"/>
      <c r="J125" s="123"/>
      <c r="K125" s="127" t="s">
        <v>562</v>
      </c>
      <c r="L125" s="127" t="s">
        <v>48</v>
      </c>
      <c r="M125" s="127" t="s">
        <v>845</v>
      </c>
      <c r="N125" s="123">
        <v>1963</v>
      </c>
    </row>
    <row r="126" spans="1:14" ht="9" customHeight="1">
      <c r="A126" s="125">
        <v>11</v>
      </c>
      <c r="B126" s="125" t="s">
        <v>847</v>
      </c>
      <c r="C126" s="128" t="str">
        <f t="shared" si="3"/>
        <v>Gärtner, Michael</v>
      </c>
      <c r="D126" s="125" t="s">
        <v>76</v>
      </c>
      <c r="E126" s="155">
        <v>86</v>
      </c>
      <c r="F126" s="125">
        <v>83</v>
      </c>
      <c r="G126" s="125">
        <v>84</v>
      </c>
      <c r="H126" s="125">
        <v>93</v>
      </c>
      <c r="I126" s="125">
        <v>102</v>
      </c>
      <c r="J126" s="125"/>
      <c r="K126" s="128" t="s">
        <v>562</v>
      </c>
      <c r="L126" s="128" t="s">
        <v>846</v>
      </c>
      <c r="M126" s="128" t="s">
        <v>89</v>
      </c>
      <c r="N126" s="125">
        <v>1961</v>
      </c>
    </row>
    <row r="127" spans="1:14" ht="9" customHeight="1">
      <c r="A127" s="123">
        <v>11</v>
      </c>
      <c r="B127" s="123" t="s">
        <v>849</v>
      </c>
      <c r="C127" s="127" t="str">
        <f t="shared" si="3"/>
        <v>Sachs, Stefan</v>
      </c>
      <c r="D127" s="123" t="s">
        <v>76</v>
      </c>
      <c r="E127" s="123">
        <v>72</v>
      </c>
      <c r="F127" s="123"/>
      <c r="G127" s="123"/>
      <c r="H127" s="123"/>
      <c r="I127" s="123">
        <v>68</v>
      </c>
      <c r="J127" s="123"/>
      <c r="K127" s="127" t="s">
        <v>562</v>
      </c>
      <c r="L127" s="127" t="s">
        <v>848</v>
      </c>
      <c r="M127" s="127" t="s">
        <v>93</v>
      </c>
      <c r="N127" s="123">
        <v>1965</v>
      </c>
    </row>
    <row r="128" spans="1:14" ht="9" customHeight="1">
      <c r="A128" s="125">
        <v>11</v>
      </c>
      <c r="B128" s="125" t="s">
        <v>851</v>
      </c>
      <c r="C128" s="128" t="str">
        <f t="shared" si="3"/>
        <v>Triebel, Rolf</v>
      </c>
      <c r="D128" s="125" t="s">
        <v>76</v>
      </c>
      <c r="E128" s="155">
        <v>83</v>
      </c>
      <c r="F128" s="125">
        <v>76</v>
      </c>
      <c r="G128" s="125">
        <v>80</v>
      </c>
      <c r="H128" s="125">
        <v>78</v>
      </c>
      <c r="I128" s="125">
        <v>85</v>
      </c>
      <c r="J128" s="125"/>
      <c r="K128" s="128" t="s">
        <v>562</v>
      </c>
      <c r="L128" s="128" t="s">
        <v>850</v>
      </c>
      <c r="M128" s="128" t="s">
        <v>63</v>
      </c>
      <c r="N128" s="125">
        <v>1956</v>
      </c>
    </row>
    <row r="129" spans="1:14" ht="9" customHeight="1">
      <c r="A129" s="123">
        <v>11</v>
      </c>
      <c r="B129" s="123" t="s">
        <v>853</v>
      </c>
      <c r="C129" s="127" t="str">
        <f t="shared" si="3"/>
        <v>Baudisch, Thorsten</v>
      </c>
      <c r="D129" s="123" t="s">
        <v>25</v>
      </c>
      <c r="E129" s="123">
        <v>90</v>
      </c>
      <c r="F129" s="123">
        <v>75</v>
      </c>
      <c r="G129" s="123">
        <v>85</v>
      </c>
      <c r="H129" s="123">
        <v>94</v>
      </c>
      <c r="I129" s="123">
        <v>84</v>
      </c>
      <c r="J129" s="123"/>
      <c r="K129" s="127" t="s">
        <v>562</v>
      </c>
      <c r="L129" s="127" t="s">
        <v>852</v>
      </c>
      <c r="M129" s="127" t="s">
        <v>854</v>
      </c>
      <c r="N129" s="123">
        <v>1967</v>
      </c>
    </row>
    <row r="130" spans="1:14" ht="9" customHeight="1">
      <c r="A130" s="125">
        <v>11</v>
      </c>
      <c r="B130" s="125" t="s">
        <v>856</v>
      </c>
      <c r="C130" s="128" t="str">
        <f t="shared" si="3"/>
        <v>Ritosek, Johann</v>
      </c>
      <c r="D130" s="125" t="s">
        <v>52</v>
      </c>
      <c r="E130" s="125">
        <v>78</v>
      </c>
      <c r="F130" s="125"/>
      <c r="G130" s="125">
        <v>73</v>
      </c>
      <c r="H130" s="125">
        <v>86</v>
      </c>
      <c r="I130" s="125">
        <v>82</v>
      </c>
      <c r="J130" s="125"/>
      <c r="K130" s="128" t="s">
        <v>562</v>
      </c>
      <c r="L130" s="128" t="s">
        <v>855</v>
      </c>
      <c r="M130" s="128" t="s">
        <v>238</v>
      </c>
      <c r="N130" s="125">
        <v>1943</v>
      </c>
    </row>
    <row r="131" spans="1:14" ht="9" customHeight="1">
      <c r="A131" s="123">
        <v>11</v>
      </c>
      <c r="B131" s="123" t="s">
        <v>858</v>
      </c>
      <c r="C131" s="127" t="str">
        <f t="shared" si="3"/>
        <v>Flesken, Oliver</v>
      </c>
      <c r="D131" s="123" t="s">
        <v>25</v>
      </c>
      <c r="E131" s="123"/>
      <c r="F131" s="123"/>
      <c r="G131" s="123"/>
      <c r="H131" s="123"/>
      <c r="I131" s="123"/>
      <c r="J131" s="123"/>
      <c r="K131" s="127" t="s">
        <v>562</v>
      </c>
      <c r="L131" s="127" t="s">
        <v>857</v>
      </c>
      <c r="M131" s="127" t="s">
        <v>124</v>
      </c>
      <c r="N131" s="123">
        <v>1972</v>
      </c>
    </row>
    <row r="132" spans="1:14" ht="9" customHeight="1">
      <c r="A132" s="125">
        <v>11</v>
      </c>
      <c r="B132" s="125" t="s">
        <v>860</v>
      </c>
      <c r="C132" s="128" t="str">
        <f t="shared" si="3"/>
        <v>Strottkötter, Andre</v>
      </c>
      <c r="D132" s="125" t="s">
        <v>25</v>
      </c>
      <c r="E132" s="125"/>
      <c r="F132" s="125"/>
      <c r="G132" s="125"/>
      <c r="H132" s="125"/>
      <c r="I132" s="125"/>
      <c r="J132" s="125"/>
      <c r="K132" s="128" t="s">
        <v>562</v>
      </c>
      <c r="L132" s="128" t="s">
        <v>859</v>
      </c>
      <c r="M132" s="128" t="s">
        <v>343</v>
      </c>
      <c r="N132" s="125">
        <v>1974</v>
      </c>
    </row>
    <row r="133" spans="1:14" ht="9" customHeight="1">
      <c r="A133" s="123">
        <v>11</v>
      </c>
      <c r="B133" s="123" t="s">
        <v>862</v>
      </c>
      <c r="C133" s="127" t="str">
        <f t="shared" si="3"/>
        <v>Hundt, Stefan</v>
      </c>
      <c r="D133" s="123" t="s">
        <v>76</v>
      </c>
      <c r="E133" s="123"/>
      <c r="F133" s="123"/>
      <c r="G133" s="123"/>
      <c r="H133" s="123"/>
      <c r="I133" s="123"/>
      <c r="J133" s="123"/>
      <c r="K133" s="127" t="s">
        <v>562</v>
      </c>
      <c r="L133" s="127" t="s">
        <v>861</v>
      </c>
      <c r="M133" s="127" t="s">
        <v>93</v>
      </c>
      <c r="N133" s="123">
        <v>1960</v>
      </c>
    </row>
    <row r="134" spans="1:14" ht="9" customHeight="1">
      <c r="A134" s="125">
        <v>11</v>
      </c>
      <c r="B134" s="125" t="s">
        <v>864</v>
      </c>
      <c r="C134" s="128" t="str">
        <f t="shared" si="3"/>
        <v>Fetting, Thomas</v>
      </c>
      <c r="D134" s="125" t="s">
        <v>76</v>
      </c>
      <c r="E134" s="155"/>
      <c r="F134" s="125">
        <v>74</v>
      </c>
      <c r="G134" s="125"/>
      <c r="H134" s="125"/>
      <c r="I134" s="125">
        <v>83</v>
      </c>
      <c r="J134" s="125"/>
      <c r="K134" s="128" t="s">
        <v>562</v>
      </c>
      <c r="L134" s="128" t="s">
        <v>863</v>
      </c>
      <c r="M134" s="128" t="s">
        <v>48</v>
      </c>
      <c r="N134" s="125">
        <v>1966</v>
      </c>
    </row>
    <row r="135" spans="1:14" ht="9" customHeight="1">
      <c r="A135" s="123">
        <v>11</v>
      </c>
      <c r="B135" s="123" t="s">
        <v>865</v>
      </c>
      <c r="C135" s="127" t="str">
        <f t="shared" si="3"/>
        <v>Thomas, Nicole</v>
      </c>
      <c r="D135" s="123" t="s">
        <v>154</v>
      </c>
      <c r="E135" s="123">
        <v>77</v>
      </c>
      <c r="F135" s="123"/>
      <c r="G135" s="123">
        <v>77</v>
      </c>
      <c r="H135" s="123">
        <v>81</v>
      </c>
      <c r="I135" s="123"/>
      <c r="J135" s="123"/>
      <c r="K135" s="127" t="s">
        <v>562</v>
      </c>
      <c r="L135" s="127" t="s">
        <v>48</v>
      </c>
      <c r="M135" s="127" t="s">
        <v>733</v>
      </c>
      <c r="N135" s="123">
        <v>1966</v>
      </c>
    </row>
    <row r="136" spans="1:14" ht="9" customHeight="1">
      <c r="A136" s="125">
        <v>11</v>
      </c>
      <c r="B136" s="125" t="s">
        <v>866</v>
      </c>
      <c r="C136" s="128" t="str">
        <f t="shared" si="3"/>
        <v>Hundt, Britta</v>
      </c>
      <c r="D136" s="125" t="s">
        <v>154</v>
      </c>
      <c r="E136" s="155"/>
      <c r="F136" s="125"/>
      <c r="G136" s="125"/>
      <c r="H136" s="125"/>
      <c r="I136" s="125"/>
      <c r="J136" s="125"/>
      <c r="K136" s="128" t="s">
        <v>562</v>
      </c>
      <c r="L136" s="128" t="s">
        <v>861</v>
      </c>
      <c r="M136" s="128" t="s">
        <v>867</v>
      </c>
      <c r="N136" s="125">
        <v>1966</v>
      </c>
    </row>
    <row r="137" spans="1:14" ht="9" customHeight="1">
      <c r="A137" s="123">
        <v>11</v>
      </c>
      <c r="B137" s="123" t="s">
        <v>869</v>
      </c>
      <c r="C137" s="127" t="str">
        <f t="shared" si="3"/>
        <v>Boettcher, Marcel</v>
      </c>
      <c r="D137" s="123" t="s">
        <v>25</v>
      </c>
      <c r="E137" s="123">
        <v>77</v>
      </c>
      <c r="F137" s="123">
        <v>72</v>
      </c>
      <c r="G137" s="123">
        <v>72</v>
      </c>
      <c r="H137" s="123">
        <v>77</v>
      </c>
      <c r="I137" s="123">
        <v>81</v>
      </c>
      <c r="J137" s="123"/>
      <c r="K137" s="127" t="s">
        <v>562</v>
      </c>
      <c r="L137" s="127" t="s">
        <v>868</v>
      </c>
      <c r="M137" s="127" t="s">
        <v>310</v>
      </c>
      <c r="N137" s="123">
        <v>1982</v>
      </c>
    </row>
    <row r="138" spans="1:14" ht="9" customHeight="1">
      <c r="A138" s="125">
        <v>11</v>
      </c>
      <c r="B138" s="125" t="s">
        <v>871</v>
      </c>
      <c r="C138" s="128" t="str">
        <f t="shared" si="3"/>
        <v>Wrozyna, Meik</v>
      </c>
      <c r="D138" s="125" t="s">
        <v>25</v>
      </c>
      <c r="E138" s="155"/>
      <c r="F138" s="125"/>
      <c r="G138" s="125"/>
      <c r="H138" s="125">
        <v>81</v>
      </c>
      <c r="I138" s="125"/>
      <c r="J138" s="125"/>
      <c r="K138" s="128" t="s">
        <v>562</v>
      </c>
      <c r="L138" s="128" t="s">
        <v>870</v>
      </c>
      <c r="M138" s="128" t="s">
        <v>872</v>
      </c>
      <c r="N138" s="125">
        <v>1980</v>
      </c>
    </row>
    <row r="139" spans="1:14" ht="9" customHeight="1">
      <c r="A139" s="123">
        <v>11</v>
      </c>
      <c r="B139" s="123" t="s">
        <v>874</v>
      </c>
      <c r="C139" s="127" t="str">
        <f t="shared" si="3"/>
        <v>Jacobsen, Sigrid</v>
      </c>
      <c r="D139" s="123" t="s">
        <v>185</v>
      </c>
      <c r="E139" s="123">
        <v>86</v>
      </c>
      <c r="F139" s="123">
        <v>81</v>
      </c>
      <c r="G139" s="123"/>
      <c r="H139" s="123">
        <v>77</v>
      </c>
      <c r="I139" s="123"/>
      <c r="J139" s="123"/>
      <c r="K139" s="127" t="s">
        <v>562</v>
      </c>
      <c r="L139" s="127" t="s">
        <v>873</v>
      </c>
      <c r="M139" s="127" t="s">
        <v>875</v>
      </c>
      <c r="N139" s="123">
        <v>1939</v>
      </c>
    </row>
    <row r="140" spans="1:14" ht="9" customHeight="1">
      <c r="A140" s="125">
        <v>11</v>
      </c>
      <c r="B140" s="125" t="s">
        <v>877</v>
      </c>
      <c r="C140" s="128" t="str">
        <f t="shared" si="3"/>
        <v>Abt, Holger</v>
      </c>
      <c r="D140" s="125" t="s">
        <v>25</v>
      </c>
      <c r="E140" s="125"/>
      <c r="F140" s="125"/>
      <c r="G140" s="125"/>
      <c r="H140" s="125"/>
      <c r="I140" s="125"/>
      <c r="J140" s="125"/>
      <c r="K140" s="128" t="s">
        <v>562</v>
      </c>
      <c r="L140" s="128" t="s">
        <v>876</v>
      </c>
      <c r="M140" s="128" t="s">
        <v>54</v>
      </c>
      <c r="N140" s="125">
        <v>1972</v>
      </c>
    </row>
    <row r="141" spans="1:14" ht="9" customHeight="1">
      <c r="A141" s="123">
        <v>11</v>
      </c>
      <c r="B141" s="123" t="s">
        <v>879</v>
      </c>
      <c r="C141" s="127" t="str">
        <f aca="true" t="shared" si="4" ref="C141:C157">L141&amp;", "&amp;M141</f>
        <v>Wrede, Thomas</v>
      </c>
      <c r="D141" s="123" t="s">
        <v>25</v>
      </c>
      <c r="E141" s="123">
        <v>83</v>
      </c>
      <c r="F141" s="123">
        <v>85</v>
      </c>
      <c r="G141" s="123">
        <v>77</v>
      </c>
      <c r="H141" s="123">
        <v>87</v>
      </c>
      <c r="I141" s="123">
        <v>82</v>
      </c>
      <c r="J141" s="123"/>
      <c r="K141" s="127" t="s">
        <v>562</v>
      </c>
      <c r="L141" s="127" t="s">
        <v>878</v>
      </c>
      <c r="M141" s="127" t="s">
        <v>48</v>
      </c>
      <c r="N141" s="123">
        <v>1969</v>
      </c>
    </row>
    <row r="142" spans="1:14" ht="9" customHeight="1">
      <c r="A142" s="155">
        <v>11</v>
      </c>
      <c r="B142" s="155" t="s">
        <v>974</v>
      </c>
      <c r="C142" s="156" t="str">
        <f t="shared" si="4"/>
        <v>Glettenberg, Axel</v>
      </c>
      <c r="D142" s="155" t="s">
        <v>25</v>
      </c>
      <c r="E142" s="125"/>
      <c r="F142" s="155"/>
      <c r="G142" s="155">
        <v>91</v>
      </c>
      <c r="H142" s="155">
        <v>97</v>
      </c>
      <c r="I142" s="155"/>
      <c r="J142" s="155"/>
      <c r="K142" s="156" t="s">
        <v>562</v>
      </c>
      <c r="L142" s="156" t="s">
        <v>982</v>
      </c>
      <c r="M142" s="156" t="s">
        <v>983</v>
      </c>
      <c r="N142" s="155">
        <v>1968</v>
      </c>
    </row>
    <row r="143" spans="1:14" ht="9" customHeight="1">
      <c r="A143" s="125">
        <v>11</v>
      </c>
      <c r="B143" s="123" t="s">
        <v>975</v>
      </c>
      <c r="C143" s="127" t="str">
        <f t="shared" si="4"/>
        <v>Thomas, Marc</v>
      </c>
      <c r="D143" s="123" t="s">
        <v>25</v>
      </c>
      <c r="E143" s="123"/>
      <c r="F143" s="123">
        <v>76</v>
      </c>
      <c r="G143" s="123"/>
      <c r="H143" s="123">
        <v>85</v>
      </c>
      <c r="I143" s="123"/>
      <c r="J143" s="123"/>
      <c r="K143" s="127" t="s">
        <v>562</v>
      </c>
      <c r="L143" s="127" t="s">
        <v>48</v>
      </c>
      <c r="M143" s="127" t="s">
        <v>291</v>
      </c>
      <c r="N143" s="123">
        <v>1972</v>
      </c>
    </row>
    <row r="144" spans="1:14" ht="9" customHeight="1">
      <c r="A144" s="155">
        <v>11</v>
      </c>
      <c r="B144" s="155" t="s">
        <v>978</v>
      </c>
      <c r="C144" s="156" t="str">
        <f t="shared" si="4"/>
        <v>Winzen, Daniel</v>
      </c>
      <c r="D144" s="155" t="s">
        <v>25</v>
      </c>
      <c r="E144" s="155">
        <v>83</v>
      </c>
      <c r="F144" s="155">
        <v>75</v>
      </c>
      <c r="G144" s="155">
        <v>77</v>
      </c>
      <c r="H144" s="155">
        <v>75</v>
      </c>
      <c r="I144" s="155">
        <v>85</v>
      </c>
      <c r="J144" s="155"/>
      <c r="K144" s="156" t="s">
        <v>562</v>
      </c>
      <c r="L144" s="156" t="s">
        <v>984</v>
      </c>
      <c r="M144" s="156" t="s">
        <v>72</v>
      </c>
      <c r="N144" s="155">
        <v>1986</v>
      </c>
    </row>
    <row r="145" spans="1:14" ht="9" customHeight="1">
      <c r="A145" s="123">
        <v>11</v>
      </c>
      <c r="B145" s="123" t="s">
        <v>979</v>
      </c>
      <c r="C145" s="127" t="str">
        <f t="shared" si="4"/>
        <v>Winzen, Sebastian</v>
      </c>
      <c r="D145" s="123" t="s">
        <v>25</v>
      </c>
      <c r="E145" s="123">
        <v>75</v>
      </c>
      <c r="F145" s="123">
        <v>68</v>
      </c>
      <c r="G145" s="123">
        <v>69</v>
      </c>
      <c r="H145" s="123">
        <v>76</v>
      </c>
      <c r="I145" s="123">
        <v>74</v>
      </c>
      <c r="J145" s="123"/>
      <c r="K145" s="127" t="s">
        <v>562</v>
      </c>
      <c r="L145" s="127" t="s">
        <v>984</v>
      </c>
      <c r="M145" s="127" t="s">
        <v>84</v>
      </c>
      <c r="N145" s="123">
        <v>1983</v>
      </c>
    </row>
    <row r="146" spans="1:14" ht="9" customHeight="1">
      <c r="A146" s="155">
        <v>15</v>
      </c>
      <c r="B146" s="155" t="s">
        <v>881</v>
      </c>
      <c r="C146" s="156" t="str">
        <f t="shared" si="4"/>
        <v>Schröder, Jürgen</v>
      </c>
      <c r="D146" s="155" t="s">
        <v>52</v>
      </c>
      <c r="E146" s="155">
        <v>95</v>
      </c>
      <c r="F146" s="155">
        <v>82</v>
      </c>
      <c r="G146" s="155">
        <v>96</v>
      </c>
      <c r="H146" s="155">
        <v>99</v>
      </c>
      <c r="I146" s="155">
        <v>91</v>
      </c>
      <c r="J146" s="155"/>
      <c r="K146" s="156" t="s">
        <v>998</v>
      </c>
      <c r="L146" s="156" t="s">
        <v>880</v>
      </c>
      <c r="M146" s="156" t="s">
        <v>134</v>
      </c>
      <c r="N146" s="155">
        <v>1940</v>
      </c>
    </row>
    <row r="147" spans="1:14" ht="9" customHeight="1">
      <c r="A147" s="123">
        <v>15</v>
      </c>
      <c r="B147" s="123" t="s">
        <v>883</v>
      </c>
      <c r="C147" s="127" t="str">
        <f t="shared" si="4"/>
        <v>Asmussen, Hans Peter</v>
      </c>
      <c r="D147" s="123" t="s">
        <v>25</v>
      </c>
      <c r="E147" s="123">
        <v>90</v>
      </c>
      <c r="F147" s="123">
        <v>86</v>
      </c>
      <c r="G147" s="123">
        <v>89</v>
      </c>
      <c r="H147" s="123">
        <v>105</v>
      </c>
      <c r="I147" s="123"/>
      <c r="J147" s="123"/>
      <c r="K147" s="127" t="s">
        <v>998</v>
      </c>
      <c r="L147" s="127" t="s">
        <v>882</v>
      </c>
      <c r="M147" s="127" t="s">
        <v>735</v>
      </c>
      <c r="N147" s="123">
        <v>1968</v>
      </c>
    </row>
    <row r="148" spans="1:16" s="46" customFormat="1" ht="9" customHeight="1">
      <c r="A148" s="155">
        <v>15</v>
      </c>
      <c r="B148" s="155" t="s">
        <v>885</v>
      </c>
      <c r="C148" s="156" t="str">
        <f t="shared" si="4"/>
        <v>Bücker, Andreas</v>
      </c>
      <c r="D148" s="155" t="s">
        <v>76</v>
      </c>
      <c r="E148" s="155">
        <v>75</v>
      </c>
      <c r="F148" s="155">
        <v>82</v>
      </c>
      <c r="G148" s="155">
        <v>81</v>
      </c>
      <c r="H148" s="155"/>
      <c r="I148" s="155">
        <v>86</v>
      </c>
      <c r="J148" s="155"/>
      <c r="K148" s="156" t="s">
        <v>998</v>
      </c>
      <c r="L148" s="156" t="s">
        <v>884</v>
      </c>
      <c r="M148" s="156" t="s">
        <v>81</v>
      </c>
      <c r="N148" s="155">
        <v>1965</v>
      </c>
      <c r="O148" s="162"/>
      <c r="P148" s="162"/>
    </row>
    <row r="149" spans="1:14" ht="9" customHeight="1">
      <c r="A149" s="123">
        <v>15</v>
      </c>
      <c r="B149" s="123" t="s">
        <v>887</v>
      </c>
      <c r="C149" s="127" t="str">
        <f t="shared" si="4"/>
        <v>Radeke, Irmgard</v>
      </c>
      <c r="D149" s="123" t="s">
        <v>185</v>
      </c>
      <c r="E149" s="123"/>
      <c r="F149" s="123"/>
      <c r="G149" s="123"/>
      <c r="H149" s="123"/>
      <c r="I149" s="123"/>
      <c r="J149" s="123"/>
      <c r="K149" s="127" t="s">
        <v>998</v>
      </c>
      <c r="L149" s="127" t="s">
        <v>886</v>
      </c>
      <c r="M149" s="127" t="s">
        <v>184</v>
      </c>
      <c r="N149" s="123">
        <v>1945</v>
      </c>
    </row>
    <row r="150" spans="1:16" s="46" customFormat="1" ht="9" customHeight="1">
      <c r="A150" s="155">
        <v>15</v>
      </c>
      <c r="B150" s="155" t="s">
        <v>889</v>
      </c>
      <c r="C150" s="156" t="str">
        <f t="shared" si="4"/>
        <v>Thoull, Thorsten</v>
      </c>
      <c r="D150" s="155" t="s">
        <v>25</v>
      </c>
      <c r="E150" s="125">
        <v>100</v>
      </c>
      <c r="F150" s="155">
        <v>88</v>
      </c>
      <c r="G150" s="155">
        <v>92</v>
      </c>
      <c r="H150" s="155">
        <v>99</v>
      </c>
      <c r="I150" s="155">
        <v>97</v>
      </c>
      <c r="J150" s="155"/>
      <c r="K150" s="156" t="s">
        <v>998</v>
      </c>
      <c r="L150" s="156" t="s">
        <v>888</v>
      </c>
      <c r="M150" s="156" t="s">
        <v>854</v>
      </c>
      <c r="N150" s="155">
        <v>1970</v>
      </c>
      <c r="O150" s="162"/>
      <c r="P150" s="162"/>
    </row>
    <row r="151" spans="1:14" ht="9" customHeight="1">
      <c r="A151" s="123">
        <v>15</v>
      </c>
      <c r="B151" s="123" t="s">
        <v>891</v>
      </c>
      <c r="C151" s="127" t="str">
        <f t="shared" si="4"/>
        <v>von der  Wehl, Alwin</v>
      </c>
      <c r="D151" s="123" t="s">
        <v>76</v>
      </c>
      <c r="E151" s="123"/>
      <c r="F151" s="123"/>
      <c r="G151" s="123"/>
      <c r="H151" s="123"/>
      <c r="I151" s="123"/>
      <c r="J151" s="123"/>
      <c r="K151" s="127" t="s">
        <v>998</v>
      </c>
      <c r="L151" s="127" t="s">
        <v>890</v>
      </c>
      <c r="M151" s="127" t="s">
        <v>892</v>
      </c>
      <c r="N151" s="123">
        <v>1954</v>
      </c>
    </row>
    <row r="152" spans="1:16" s="46" customFormat="1" ht="9" customHeight="1">
      <c r="A152" s="164">
        <v>15</v>
      </c>
      <c r="B152" s="164" t="s">
        <v>894</v>
      </c>
      <c r="C152" s="165" t="str">
        <f t="shared" si="4"/>
        <v>Wolff, Brigitte</v>
      </c>
      <c r="D152" s="164" t="s">
        <v>185</v>
      </c>
      <c r="E152" s="180"/>
      <c r="F152" s="164"/>
      <c r="G152" s="164"/>
      <c r="H152" s="164"/>
      <c r="I152" s="164"/>
      <c r="J152" s="164"/>
      <c r="K152" s="156" t="s">
        <v>998</v>
      </c>
      <c r="L152" s="165" t="s">
        <v>893</v>
      </c>
      <c r="M152" s="165" t="s">
        <v>803</v>
      </c>
      <c r="N152" s="164">
        <v>1939</v>
      </c>
      <c r="O152" s="162"/>
      <c r="P152" s="162"/>
    </row>
    <row r="153" spans="1:14" ht="9" customHeight="1">
      <c r="A153" s="191">
        <v>1</v>
      </c>
      <c r="B153" s="123" t="s">
        <v>1041</v>
      </c>
      <c r="C153" s="127" t="str">
        <f t="shared" si="4"/>
        <v>Fidora, Uwe</v>
      </c>
      <c r="D153" s="189" t="s">
        <v>76</v>
      </c>
      <c r="E153" s="191"/>
      <c r="F153" s="191">
        <v>93</v>
      </c>
      <c r="G153" s="191"/>
      <c r="H153" s="191">
        <v>103</v>
      </c>
      <c r="I153" s="191">
        <v>96</v>
      </c>
      <c r="J153" s="191"/>
      <c r="K153" s="193" t="s">
        <v>564</v>
      </c>
      <c r="L153" s="190" t="s">
        <v>1043</v>
      </c>
      <c r="M153" s="190" t="s">
        <v>205</v>
      </c>
      <c r="N153" s="189">
        <v>1956</v>
      </c>
    </row>
    <row r="154" spans="1:14" ht="9" customHeight="1">
      <c r="A154" s="192">
        <v>5</v>
      </c>
      <c r="B154" s="164" t="s">
        <v>1044</v>
      </c>
      <c r="C154" s="156" t="str">
        <f t="shared" si="4"/>
        <v>Garms, Louisa</v>
      </c>
      <c r="D154" s="164" t="s">
        <v>374</v>
      </c>
      <c r="E154" s="125">
        <v>129</v>
      </c>
      <c r="F154" s="155">
        <v>127</v>
      </c>
      <c r="G154" s="155"/>
      <c r="H154" s="155">
        <v>120</v>
      </c>
      <c r="I154" s="155"/>
      <c r="J154" s="155"/>
      <c r="K154" s="188" t="s">
        <v>555</v>
      </c>
      <c r="L154" s="188" t="s">
        <v>163</v>
      </c>
      <c r="M154" s="188" t="s">
        <v>1046</v>
      </c>
      <c r="N154" s="192">
        <v>2006</v>
      </c>
    </row>
    <row r="155" spans="1:14" ht="9" customHeight="1">
      <c r="A155" s="191">
        <v>11</v>
      </c>
      <c r="B155" s="123" t="s">
        <v>1052</v>
      </c>
      <c r="C155" s="127" t="str">
        <f t="shared" si="4"/>
        <v>Wrozyna, Ryszard</v>
      </c>
      <c r="D155" s="123" t="s">
        <v>76</v>
      </c>
      <c r="E155" s="127"/>
      <c r="F155" s="123"/>
      <c r="G155" s="127"/>
      <c r="H155" s="123">
        <v>91</v>
      </c>
      <c r="I155" s="127"/>
      <c r="J155" s="123"/>
      <c r="K155" s="127" t="s">
        <v>562</v>
      </c>
      <c r="L155" s="123" t="s">
        <v>870</v>
      </c>
      <c r="M155" s="127" t="s">
        <v>1053</v>
      </c>
      <c r="N155" s="123"/>
    </row>
    <row r="156" spans="1:14" ht="9" customHeight="1">
      <c r="A156" s="164">
        <v>11</v>
      </c>
      <c r="B156" s="164" t="s">
        <v>1048</v>
      </c>
      <c r="C156" s="165" t="str">
        <f t="shared" si="4"/>
        <v>Jakubeit, Petra</v>
      </c>
      <c r="D156" s="164" t="s">
        <v>20</v>
      </c>
      <c r="E156" s="196"/>
      <c r="F156" s="196"/>
      <c r="G156" s="196"/>
      <c r="H156" s="164">
        <v>94</v>
      </c>
      <c r="I156" s="196"/>
      <c r="J156" s="196"/>
      <c r="K156" s="165" t="s">
        <v>562</v>
      </c>
      <c r="L156" s="165" t="s">
        <v>1054</v>
      </c>
      <c r="M156" s="165" t="s">
        <v>393</v>
      </c>
      <c r="N156" s="196"/>
    </row>
    <row r="157" spans="1:14" ht="9" customHeight="1">
      <c r="A157" s="191">
        <v>11</v>
      </c>
      <c r="B157" s="191" t="s">
        <v>1050</v>
      </c>
      <c r="C157" s="193" t="str">
        <f t="shared" si="4"/>
        <v>Krause, Cornelia</v>
      </c>
      <c r="D157" s="191" t="s">
        <v>20</v>
      </c>
      <c r="E157" s="193"/>
      <c r="F157" s="191"/>
      <c r="G157" s="193"/>
      <c r="H157" s="191">
        <v>103</v>
      </c>
      <c r="I157" s="193"/>
      <c r="J157" s="191"/>
      <c r="K157" s="193" t="s">
        <v>562</v>
      </c>
      <c r="L157" s="191" t="s">
        <v>1055</v>
      </c>
      <c r="M157" s="193" t="s">
        <v>1056</v>
      </c>
      <c r="N157" s="191"/>
    </row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  <row r="1108" ht="9" customHeight="1"/>
    <row r="1109" ht="9" customHeight="1"/>
    <row r="1110" ht="9" customHeight="1"/>
    <row r="1111" ht="9" customHeight="1"/>
    <row r="1112" ht="9" customHeight="1"/>
    <row r="1113" ht="9" customHeight="1"/>
    <row r="1114" ht="9" customHeight="1"/>
    <row r="1115" ht="9" customHeight="1"/>
    <row r="1116" ht="9" customHeight="1"/>
    <row r="1117" ht="9" customHeight="1"/>
    <row r="1118" ht="9" customHeight="1"/>
    <row r="1119" ht="9" customHeight="1"/>
    <row r="1120" ht="9" customHeight="1"/>
    <row r="1121" ht="9" customHeight="1"/>
    <row r="1122" ht="9" customHeight="1"/>
    <row r="1123" ht="9" customHeight="1"/>
    <row r="1124" ht="9" customHeight="1"/>
    <row r="1125" ht="9" customHeight="1"/>
    <row r="1126" ht="9" customHeight="1"/>
    <row r="1127" ht="9" customHeight="1"/>
    <row r="1128" ht="9" customHeight="1"/>
    <row r="1129" ht="9" customHeight="1"/>
    <row r="1130" ht="9" customHeight="1"/>
    <row r="1131" ht="9" customHeight="1"/>
    <row r="1132" ht="9" customHeight="1"/>
    <row r="1133" ht="9" customHeight="1"/>
    <row r="1134" ht="9" customHeight="1"/>
    <row r="1135" ht="9" customHeight="1"/>
    <row r="1136" ht="9" customHeight="1"/>
    <row r="1137" ht="9" customHeight="1"/>
    <row r="1138" ht="9" customHeight="1"/>
    <row r="1139" ht="9" customHeight="1"/>
    <row r="1140" ht="9" customHeight="1"/>
    <row r="1141" ht="9" customHeight="1"/>
    <row r="1142" ht="9" customHeight="1"/>
    <row r="1143" ht="9" customHeight="1"/>
    <row r="1144" ht="9" customHeight="1"/>
    <row r="1145" ht="9" customHeight="1"/>
    <row r="1146" ht="9" customHeight="1"/>
    <row r="1147" ht="9" customHeight="1"/>
    <row r="1148" ht="9" customHeight="1"/>
    <row r="1149" ht="9" customHeight="1"/>
    <row r="1150" ht="9" customHeight="1"/>
    <row r="1151" ht="9" customHeight="1"/>
    <row r="1152" ht="9" customHeight="1"/>
    <row r="1153" ht="9" customHeight="1"/>
    <row r="1154" ht="9" customHeight="1"/>
    <row r="1155" ht="9" customHeight="1"/>
    <row r="1156" ht="9" customHeight="1"/>
    <row r="1157" ht="9" customHeight="1"/>
    <row r="1158" ht="9" customHeight="1"/>
    <row r="1159" ht="9" customHeight="1"/>
    <row r="1160" ht="9" customHeight="1"/>
    <row r="1161" ht="9" customHeight="1"/>
    <row r="1162" ht="9" customHeight="1"/>
    <row r="1163" ht="9" customHeight="1"/>
    <row r="1164" ht="9" customHeight="1"/>
    <row r="1165" ht="9" customHeight="1"/>
    <row r="1166" ht="9" customHeight="1"/>
    <row r="1167" ht="9" customHeight="1"/>
    <row r="1168" ht="9" customHeight="1"/>
    <row r="1169" ht="9" customHeight="1"/>
    <row r="1170" ht="9" customHeight="1"/>
    <row r="1171" ht="9" customHeight="1"/>
    <row r="1172" ht="9" customHeight="1"/>
    <row r="1173" ht="9" customHeight="1"/>
    <row r="1174" ht="9" customHeight="1"/>
    <row r="1175" ht="9" customHeight="1"/>
    <row r="1176" ht="9" customHeight="1"/>
    <row r="1177" ht="9" customHeight="1"/>
    <row r="1178" ht="9" customHeight="1"/>
    <row r="1179" ht="9" customHeight="1"/>
    <row r="1180" ht="9" customHeight="1"/>
    <row r="1181" ht="9" customHeight="1"/>
    <row r="1182" ht="9" customHeight="1"/>
    <row r="1183" ht="9" customHeight="1"/>
    <row r="1184" ht="9" customHeight="1"/>
    <row r="1185" ht="9" customHeight="1"/>
    <row r="1186" ht="9" customHeight="1"/>
    <row r="1187" ht="9" customHeight="1"/>
    <row r="1188" ht="9" customHeight="1"/>
    <row r="1189" ht="9" customHeight="1"/>
    <row r="1190" ht="9" customHeight="1"/>
    <row r="1191" ht="9" customHeight="1"/>
    <row r="1192" ht="9" customHeight="1"/>
    <row r="1193" ht="9" customHeight="1"/>
    <row r="1194" ht="9" customHeight="1"/>
    <row r="1195" ht="9" customHeight="1"/>
    <row r="1196" ht="9" customHeight="1"/>
    <row r="1197" ht="9" customHeight="1"/>
    <row r="1198" ht="9" customHeight="1"/>
    <row r="1199" ht="9" customHeight="1"/>
    <row r="1200" ht="9" customHeight="1"/>
    <row r="1201" ht="9" customHeight="1"/>
    <row r="1202" ht="9" customHeight="1"/>
    <row r="1203" ht="9" customHeight="1"/>
    <row r="1204" ht="9" customHeight="1"/>
    <row r="1205" ht="9" customHeight="1"/>
    <row r="1206" ht="9" customHeight="1"/>
    <row r="1207" ht="9" customHeight="1"/>
    <row r="1208" ht="9" customHeight="1"/>
    <row r="1209" ht="9" customHeight="1"/>
    <row r="1210" ht="9" customHeight="1"/>
    <row r="1211" ht="9" customHeight="1"/>
    <row r="1212" ht="9" customHeight="1"/>
    <row r="1213" ht="9" customHeight="1"/>
    <row r="1214" ht="9" customHeight="1"/>
    <row r="1215" ht="9" customHeight="1"/>
    <row r="1216" ht="9" customHeight="1"/>
    <row r="1217" ht="9" customHeight="1"/>
    <row r="1218" ht="9" customHeight="1"/>
    <row r="1219" ht="9" customHeight="1"/>
    <row r="1220" ht="9" customHeight="1"/>
    <row r="1221" ht="9" customHeight="1"/>
    <row r="1222" ht="9" customHeight="1"/>
    <row r="1223" ht="9" customHeight="1"/>
    <row r="1224" ht="9" customHeight="1"/>
    <row r="1225" ht="9" customHeight="1"/>
    <row r="1226" ht="9" customHeight="1"/>
    <row r="1227" ht="9" customHeight="1"/>
    <row r="1228" ht="9" customHeight="1"/>
    <row r="1229" ht="9" customHeight="1"/>
    <row r="1230" ht="9" customHeight="1"/>
    <row r="1231" ht="9" customHeight="1"/>
    <row r="1232" ht="9" customHeight="1"/>
    <row r="1233" ht="9" customHeight="1"/>
    <row r="1234" ht="9" customHeight="1"/>
    <row r="1235" ht="9" customHeight="1"/>
    <row r="1236" ht="9" customHeight="1"/>
    <row r="1237" ht="9" customHeight="1"/>
    <row r="1238" ht="9" customHeight="1"/>
    <row r="1239" ht="9" customHeight="1"/>
    <row r="1240" ht="9" customHeight="1"/>
    <row r="1241" ht="9" customHeight="1"/>
    <row r="1242" ht="9" customHeight="1"/>
    <row r="1243" ht="9" customHeight="1"/>
    <row r="1244" ht="9" customHeight="1"/>
    <row r="1245" ht="9" customHeight="1"/>
    <row r="1246" ht="9" customHeight="1"/>
    <row r="1247" ht="9" customHeight="1"/>
    <row r="1248" ht="9" customHeight="1"/>
    <row r="1249" ht="9" customHeight="1"/>
    <row r="1250" ht="9" customHeight="1"/>
    <row r="1251" ht="9" customHeight="1"/>
    <row r="1252" ht="9" customHeight="1"/>
    <row r="1253" ht="9" customHeight="1"/>
    <row r="1254" ht="9" customHeight="1"/>
    <row r="1255" ht="9" customHeight="1"/>
    <row r="1256" ht="9" customHeight="1"/>
    <row r="1257" ht="9" customHeight="1"/>
    <row r="1258" ht="9" customHeight="1"/>
    <row r="1259" ht="9" customHeight="1"/>
    <row r="1260" ht="9" customHeight="1"/>
    <row r="1261" ht="9" customHeight="1"/>
    <row r="1262" ht="9" customHeight="1"/>
    <row r="1263" ht="9" customHeight="1"/>
    <row r="1264" ht="9" customHeight="1"/>
    <row r="1265" ht="9" customHeight="1"/>
    <row r="1266" ht="9" customHeight="1"/>
    <row r="1267" ht="9" customHeight="1"/>
    <row r="1268" ht="9" customHeight="1"/>
    <row r="1269" ht="9" customHeight="1"/>
    <row r="1270" ht="9" customHeight="1"/>
    <row r="1271" ht="9" customHeight="1"/>
    <row r="1272" ht="9" customHeight="1"/>
    <row r="1273" ht="9" customHeight="1"/>
    <row r="1274" ht="9" customHeight="1"/>
    <row r="1275" ht="9" customHeight="1"/>
    <row r="1276" ht="9" customHeight="1"/>
    <row r="1277" ht="9" customHeight="1"/>
    <row r="1278" ht="9" customHeight="1"/>
    <row r="1279" ht="9" customHeight="1"/>
    <row r="1280" ht="9" customHeight="1"/>
    <row r="1281" ht="9" customHeight="1"/>
    <row r="1282" ht="9" customHeight="1"/>
    <row r="1283" ht="9" customHeight="1"/>
    <row r="1284" ht="9" customHeight="1"/>
    <row r="1285" ht="9" customHeight="1"/>
    <row r="1286" ht="9" customHeight="1"/>
    <row r="1287" ht="9" customHeight="1"/>
    <row r="1288" ht="9" customHeight="1"/>
    <row r="1289" ht="9" customHeight="1"/>
    <row r="1290" ht="9" customHeight="1"/>
    <row r="1291" ht="9" customHeight="1"/>
    <row r="1292" ht="9" customHeight="1"/>
    <row r="1293" ht="9" customHeight="1"/>
    <row r="1294" ht="9" customHeight="1"/>
    <row r="1295" ht="9" customHeight="1"/>
    <row r="1296" ht="9" customHeight="1"/>
    <row r="1297" ht="9" customHeight="1"/>
    <row r="1298" ht="9" customHeight="1"/>
    <row r="1299" ht="9" customHeight="1"/>
    <row r="1300" ht="9" customHeight="1"/>
    <row r="1301" ht="9" customHeight="1"/>
    <row r="1302" ht="9" customHeight="1"/>
    <row r="1303" ht="9" customHeight="1"/>
    <row r="1304" ht="9" customHeight="1"/>
    <row r="1305" ht="9" customHeight="1"/>
    <row r="1306" ht="9" customHeight="1"/>
    <row r="1307" ht="9" customHeight="1"/>
    <row r="1308" ht="9" customHeight="1"/>
    <row r="1309" ht="9" customHeight="1"/>
    <row r="1310" ht="9" customHeight="1"/>
    <row r="1311" ht="9" customHeight="1"/>
    <row r="1312" ht="9" customHeight="1"/>
    <row r="1313" ht="9" customHeight="1"/>
    <row r="1314" ht="9" customHeight="1"/>
    <row r="1315" ht="9" customHeight="1"/>
    <row r="1316" ht="9" customHeight="1"/>
    <row r="1317" ht="9" customHeight="1"/>
    <row r="1318" ht="9" customHeight="1"/>
    <row r="1319" ht="9" customHeight="1"/>
    <row r="1320" ht="9" customHeight="1"/>
    <row r="1321" ht="9" customHeight="1"/>
    <row r="1322" ht="9" customHeight="1"/>
    <row r="1323" ht="9" customHeight="1"/>
    <row r="1324" ht="9" customHeight="1"/>
    <row r="1325" ht="9" customHeight="1"/>
    <row r="1326" ht="9" customHeight="1"/>
    <row r="1327" ht="9" customHeight="1"/>
    <row r="1328" ht="9" customHeight="1"/>
    <row r="1329" ht="9" customHeight="1"/>
    <row r="1330" ht="9" customHeight="1"/>
    <row r="1331" ht="9" customHeight="1"/>
    <row r="1332" ht="9" customHeight="1"/>
    <row r="1333" ht="9" customHeight="1"/>
    <row r="1334" ht="9" customHeight="1"/>
    <row r="1335" ht="9" customHeight="1"/>
    <row r="1336" ht="9" customHeight="1"/>
    <row r="1337" ht="9" customHeight="1"/>
    <row r="1338" ht="9" customHeight="1"/>
    <row r="1339" ht="9" customHeight="1"/>
    <row r="1340" ht="9" customHeight="1"/>
    <row r="1341" ht="9" customHeight="1"/>
    <row r="1342" ht="9" customHeight="1"/>
    <row r="1343" ht="9" customHeight="1"/>
    <row r="1344" ht="9" customHeight="1"/>
    <row r="1345" ht="9" customHeight="1"/>
    <row r="1346" ht="9" customHeight="1"/>
    <row r="1347" ht="9" customHeight="1"/>
    <row r="1348" ht="9" customHeight="1"/>
    <row r="1349" ht="9" customHeight="1"/>
    <row r="1350" ht="9" customHeight="1"/>
    <row r="1351" ht="9" customHeight="1"/>
    <row r="1352" ht="9" customHeight="1"/>
    <row r="1353" ht="9" customHeight="1"/>
    <row r="1354" ht="9" customHeight="1"/>
    <row r="1355" ht="9" customHeight="1"/>
    <row r="1356" ht="9" customHeight="1"/>
    <row r="1357" ht="9" customHeight="1"/>
    <row r="1358" ht="9" customHeight="1"/>
    <row r="1359" ht="9" customHeight="1"/>
    <row r="1360" ht="9" customHeight="1"/>
    <row r="1361" ht="9" customHeight="1"/>
    <row r="1362" ht="9" customHeight="1"/>
    <row r="1363" ht="9" customHeight="1"/>
    <row r="1364" ht="9" customHeight="1"/>
    <row r="1365" ht="9" customHeight="1"/>
    <row r="1366" ht="9" customHeight="1"/>
    <row r="1367" ht="9" customHeight="1"/>
    <row r="1368" ht="9" customHeight="1"/>
    <row r="1369" ht="9" customHeight="1"/>
    <row r="1370" ht="9" customHeight="1"/>
    <row r="1371" ht="9" customHeight="1"/>
    <row r="1372" ht="9" customHeight="1"/>
    <row r="1373" ht="9" customHeight="1"/>
    <row r="1374" ht="9" customHeight="1"/>
    <row r="1375" ht="9" customHeight="1"/>
    <row r="1376" ht="9" customHeight="1"/>
    <row r="1377" ht="9" customHeight="1"/>
    <row r="1378" ht="9" customHeight="1"/>
    <row r="1379" ht="9" customHeight="1"/>
    <row r="1380" ht="9" customHeight="1"/>
    <row r="1381" ht="9" customHeight="1"/>
    <row r="1382" ht="9" customHeight="1"/>
    <row r="1383" ht="9" customHeight="1"/>
    <row r="1384" ht="9" customHeight="1"/>
    <row r="1385" ht="9" customHeight="1"/>
    <row r="1386" ht="9" customHeight="1"/>
    <row r="1387" ht="9" customHeight="1"/>
    <row r="1388" ht="9" customHeight="1"/>
    <row r="1389" ht="9" customHeight="1"/>
    <row r="1390" ht="9" customHeight="1"/>
    <row r="1391" ht="9" customHeight="1"/>
    <row r="1392" ht="9" customHeight="1"/>
    <row r="1393" ht="9" customHeight="1"/>
    <row r="1394" ht="9" customHeight="1"/>
    <row r="1395" ht="9" customHeight="1"/>
    <row r="1396" ht="9" customHeight="1"/>
    <row r="1397" ht="9" customHeight="1"/>
    <row r="1398" ht="9" customHeight="1"/>
    <row r="1399" ht="9" customHeight="1"/>
    <row r="1400" ht="9" customHeight="1"/>
    <row r="1401" ht="9" customHeight="1"/>
    <row r="1402" ht="9" customHeight="1"/>
    <row r="1403" ht="9" customHeight="1"/>
    <row r="1404" ht="9" customHeight="1"/>
    <row r="1405" ht="9" customHeight="1"/>
    <row r="1406" ht="9" customHeight="1"/>
    <row r="1407" ht="9" customHeight="1"/>
    <row r="1408" ht="9" customHeight="1"/>
    <row r="1409" ht="9" customHeight="1"/>
    <row r="1410" ht="9" customHeight="1"/>
    <row r="1411" ht="9" customHeight="1"/>
    <row r="1412" ht="9" customHeight="1"/>
    <row r="1413" ht="9" customHeight="1"/>
    <row r="1414" ht="9" customHeight="1"/>
    <row r="1415" ht="9" customHeight="1"/>
    <row r="1416" ht="9" customHeight="1"/>
    <row r="1417" ht="9" customHeight="1"/>
    <row r="1418" ht="9" customHeight="1"/>
    <row r="1419" ht="9" customHeight="1"/>
    <row r="1420" ht="9" customHeight="1"/>
    <row r="1421" ht="9" customHeight="1"/>
    <row r="1422" ht="9" customHeight="1"/>
    <row r="1423" ht="9" customHeight="1"/>
    <row r="1424" ht="9" customHeight="1"/>
    <row r="1425" ht="9" customHeight="1"/>
    <row r="1426" ht="9" customHeight="1"/>
    <row r="1427" ht="9" customHeight="1"/>
    <row r="1428" ht="9" customHeight="1"/>
    <row r="1429" ht="9" customHeight="1"/>
    <row r="1430" ht="9" customHeight="1"/>
    <row r="1431" ht="9" customHeight="1"/>
    <row r="1432" ht="9" customHeight="1"/>
    <row r="1433" ht="9" customHeight="1"/>
    <row r="1434" ht="9" customHeight="1"/>
    <row r="1435" ht="9" customHeight="1"/>
    <row r="1436" ht="9" customHeight="1"/>
    <row r="1437" ht="9" customHeight="1"/>
    <row r="1438" ht="9" customHeight="1"/>
    <row r="1439" ht="9" customHeight="1"/>
    <row r="1440" ht="9" customHeight="1"/>
    <row r="1441" ht="9" customHeight="1"/>
    <row r="1442" ht="9" customHeight="1"/>
    <row r="1443" ht="9" customHeight="1"/>
    <row r="1444" ht="9" customHeight="1"/>
    <row r="1445" ht="9" customHeight="1"/>
    <row r="1446" ht="9" customHeight="1"/>
    <row r="1447" ht="9" customHeight="1"/>
    <row r="1448" ht="9" customHeight="1"/>
    <row r="1449" ht="9" customHeight="1"/>
    <row r="1450" ht="9" customHeight="1"/>
    <row r="1451" ht="9" customHeight="1"/>
    <row r="1452" ht="9" customHeight="1"/>
    <row r="1453" ht="9" customHeight="1"/>
    <row r="1454" ht="9" customHeight="1"/>
    <row r="1455" ht="9" customHeight="1"/>
    <row r="1456" ht="9" customHeight="1"/>
    <row r="1457" ht="9" customHeight="1"/>
    <row r="1458" ht="9" customHeight="1"/>
    <row r="1459" ht="9" customHeight="1"/>
    <row r="1460" ht="9" customHeight="1"/>
    <row r="1461" ht="9" customHeight="1"/>
    <row r="1462" ht="9" customHeight="1"/>
    <row r="1463" ht="9" customHeight="1"/>
    <row r="1464" ht="9" customHeight="1"/>
    <row r="1465" ht="9" customHeight="1"/>
    <row r="1466" ht="9" customHeight="1"/>
    <row r="1467" ht="9" customHeight="1"/>
    <row r="1468" ht="9" customHeight="1"/>
    <row r="1469" ht="9" customHeight="1"/>
    <row r="1470" ht="9" customHeight="1"/>
    <row r="1471" ht="9" customHeight="1"/>
    <row r="1472" ht="9" customHeight="1"/>
    <row r="1473" ht="9" customHeight="1"/>
    <row r="1474" ht="9" customHeight="1"/>
    <row r="1475" ht="9" customHeight="1"/>
    <row r="1476" ht="9" customHeight="1"/>
    <row r="1477" ht="9" customHeight="1"/>
    <row r="1478" ht="9" customHeight="1"/>
    <row r="1479" ht="9" customHeight="1"/>
    <row r="1480" ht="9" customHeight="1"/>
    <row r="1481" ht="9" customHeight="1"/>
    <row r="1482" ht="9" customHeight="1"/>
    <row r="1483" ht="9" customHeight="1"/>
    <row r="1484" ht="9" customHeight="1"/>
    <row r="1485" ht="9" customHeight="1"/>
    <row r="1486" ht="9" customHeight="1"/>
    <row r="1487" ht="9" customHeight="1"/>
    <row r="1488" ht="9" customHeight="1"/>
    <row r="1489" ht="9" customHeight="1"/>
    <row r="1490" ht="9" customHeight="1"/>
    <row r="1491" ht="9" customHeight="1"/>
    <row r="1492" ht="9" customHeight="1"/>
    <row r="1493" ht="9" customHeight="1"/>
    <row r="1494" ht="9" customHeight="1"/>
    <row r="1495" ht="9" customHeight="1"/>
    <row r="1496" ht="9" customHeight="1"/>
    <row r="1497" ht="9" customHeight="1"/>
    <row r="1498" ht="9" customHeight="1"/>
    <row r="1499" ht="9" customHeight="1"/>
    <row r="1500" ht="9" customHeight="1"/>
    <row r="1501" ht="9" customHeight="1"/>
    <row r="1502" ht="9" customHeight="1"/>
    <row r="1503" ht="9" customHeight="1"/>
    <row r="1504" ht="9" customHeight="1"/>
    <row r="1505" ht="9" customHeight="1"/>
    <row r="1506" ht="9" customHeight="1"/>
    <row r="1507" ht="9" customHeight="1"/>
    <row r="1508" ht="9" customHeight="1"/>
    <row r="1509" ht="9" customHeight="1"/>
    <row r="1510" ht="9" customHeight="1"/>
    <row r="1511" ht="9" customHeight="1"/>
    <row r="1512" ht="9" customHeight="1"/>
    <row r="1513" ht="9" customHeight="1"/>
    <row r="1514" ht="9" customHeight="1"/>
    <row r="1515" ht="9" customHeight="1"/>
    <row r="1516" ht="9" customHeight="1"/>
    <row r="1517" ht="9" customHeight="1"/>
    <row r="1518" ht="9" customHeight="1"/>
    <row r="1519" ht="9" customHeight="1"/>
    <row r="1520" ht="9" customHeight="1"/>
    <row r="1521" ht="9" customHeight="1"/>
    <row r="1522" ht="9" customHeight="1"/>
    <row r="1523" ht="9" customHeight="1"/>
    <row r="1524" ht="9" customHeight="1"/>
    <row r="1525" ht="9" customHeight="1"/>
    <row r="1526" ht="9" customHeight="1"/>
    <row r="1527" ht="9" customHeight="1"/>
    <row r="1528" ht="9" customHeight="1"/>
    <row r="1529" ht="9" customHeight="1"/>
    <row r="1530" ht="9" customHeight="1"/>
    <row r="1531" ht="9" customHeight="1"/>
    <row r="1532" ht="9" customHeight="1"/>
    <row r="1533" ht="9" customHeight="1"/>
    <row r="1534" ht="9" customHeight="1"/>
    <row r="1535" ht="9" customHeight="1"/>
    <row r="1536" ht="9" customHeight="1"/>
    <row r="1537" ht="9" customHeight="1"/>
    <row r="1538" ht="9" customHeight="1"/>
    <row r="1539" ht="9" customHeight="1"/>
    <row r="1540" ht="9" customHeight="1"/>
    <row r="1541" ht="9" customHeight="1"/>
    <row r="1542" ht="9" customHeight="1"/>
    <row r="1543" ht="9" customHeight="1"/>
    <row r="1544" ht="9" customHeight="1"/>
    <row r="1545" ht="9" customHeight="1"/>
    <row r="1546" ht="9" customHeight="1"/>
    <row r="1547" ht="9" customHeight="1"/>
    <row r="1548" ht="9" customHeight="1"/>
    <row r="1549" ht="9" customHeight="1"/>
    <row r="1550" ht="9" customHeight="1"/>
    <row r="1551" ht="9" customHeight="1"/>
    <row r="1552" ht="9" customHeight="1"/>
    <row r="1553" ht="9" customHeight="1"/>
    <row r="1554" ht="9" customHeight="1"/>
    <row r="1555" ht="9" customHeight="1"/>
    <row r="1556" ht="9" customHeight="1"/>
    <row r="1557" ht="9" customHeight="1"/>
    <row r="1558" ht="9" customHeight="1"/>
    <row r="1559" ht="9" customHeight="1"/>
    <row r="1560" ht="9" customHeight="1"/>
    <row r="1561" ht="9" customHeight="1"/>
    <row r="1562" ht="9" customHeight="1"/>
    <row r="1563" ht="9" customHeight="1"/>
    <row r="1564" ht="9" customHeight="1"/>
    <row r="1565" ht="9" customHeight="1"/>
    <row r="1566" ht="9" customHeight="1"/>
    <row r="1567" ht="9" customHeight="1"/>
    <row r="1568" ht="9" customHeight="1"/>
    <row r="1569" ht="9" customHeight="1"/>
    <row r="1570" ht="9" customHeight="1"/>
    <row r="1571" ht="9" customHeight="1"/>
    <row r="1572" ht="9" customHeight="1"/>
    <row r="1573" ht="9" customHeight="1"/>
    <row r="1574" ht="9" customHeight="1"/>
    <row r="1575" ht="9" customHeight="1"/>
    <row r="1576" ht="9" customHeight="1"/>
    <row r="1577" ht="9" customHeight="1"/>
    <row r="1578" ht="9" customHeight="1"/>
    <row r="1579" ht="9" customHeight="1"/>
    <row r="1580" ht="9" customHeight="1"/>
    <row r="1581" ht="9" customHeight="1"/>
    <row r="1582" ht="9" customHeight="1"/>
    <row r="1583" ht="9" customHeight="1"/>
    <row r="1584" ht="9" customHeight="1"/>
    <row r="1585" ht="9" customHeight="1"/>
    <row r="1586" ht="9" customHeight="1"/>
    <row r="1587" ht="9" customHeight="1"/>
    <row r="1588" ht="9" customHeight="1"/>
    <row r="1589" ht="9" customHeight="1"/>
    <row r="1590" ht="9" customHeight="1"/>
    <row r="1591" ht="9" customHeight="1"/>
    <row r="1592" ht="9" customHeight="1"/>
    <row r="1593" ht="9" customHeight="1"/>
    <row r="1594" ht="9" customHeight="1"/>
    <row r="1595" ht="9" customHeight="1"/>
    <row r="1596" ht="9" customHeight="1"/>
    <row r="1597" ht="9" customHeight="1"/>
    <row r="1598" ht="9" customHeight="1"/>
    <row r="1599" ht="9" customHeight="1"/>
    <row r="1600" ht="9" customHeight="1"/>
    <row r="1601" ht="9" customHeight="1"/>
    <row r="1602" ht="9" customHeight="1"/>
    <row r="1603" ht="9" customHeight="1"/>
    <row r="1604" ht="9" customHeight="1"/>
    <row r="1605" ht="9" customHeight="1"/>
    <row r="1606" ht="9" customHeight="1"/>
    <row r="1607" ht="9" customHeight="1"/>
    <row r="1608" ht="9" customHeight="1"/>
    <row r="1609" ht="9" customHeight="1"/>
    <row r="1610" ht="9" customHeight="1"/>
    <row r="1611" ht="9" customHeight="1"/>
    <row r="1612" ht="9" customHeight="1"/>
    <row r="1613" ht="9" customHeight="1"/>
    <row r="1614" ht="9" customHeight="1"/>
    <row r="1615" ht="9" customHeight="1"/>
    <row r="1616" ht="9" customHeight="1"/>
    <row r="1617" ht="9" customHeight="1"/>
    <row r="1618" ht="9" customHeight="1"/>
    <row r="1619" ht="9" customHeight="1"/>
    <row r="1620" ht="9" customHeight="1"/>
    <row r="1621" ht="9" customHeight="1"/>
    <row r="1622" ht="9" customHeight="1"/>
    <row r="1623" ht="9" customHeight="1"/>
    <row r="1624" ht="9" customHeight="1"/>
    <row r="1625" ht="9" customHeight="1"/>
    <row r="1626" ht="9" customHeight="1"/>
    <row r="1627" ht="9" customHeight="1"/>
    <row r="1628" ht="9" customHeight="1"/>
    <row r="1629" ht="9" customHeight="1"/>
    <row r="1630" ht="9" customHeight="1"/>
    <row r="1631" ht="9" customHeight="1"/>
    <row r="1632" ht="9" customHeight="1"/>
    <row r="1633" ht="9" customHeight="1"/>
    <row r="1634" ht="9" customHeight="1"/>
    <row r="1635" ht="9" customHeight="1"/>
    <row r="1636" ht="9" customHeight="1"/>
    <row r="1637" ht="9" customHeight="1"/>
    <row r="1638" ht="9" customHeight="1"/>
    <row r="1639" ht="9" customHeight="1"/>
    <row r="1640" ht="9" customHeight="1"/>
    <row r="1641" ht="9" customHeight="1"/>
    <row r="1642" ht="9" customHeight="1"/>
    <row r="1643" ht="9" customHeight="1"/>
    <row r="1644" ht="9" customHeight="1"/>
    <row r="1645" ht="9" customHeight="1"/>
    <row r="1646" ht="9" customHeight="1"/>
    <row r="1647" ht="9" customHeight="1"/>
    <row r="1648" ht="9" customHeight="1"/>
    <row r="1649" ht="9" customHeight="1"/>
    <row r="1650" ht="9" customHeight="1"/>
    <row r="1651" ht="9" customHeight="1"/>
    <row r="1652" ht="9" customHeight="1"/>
    <row r="1653" ht="9" customHeight="1"/>
    <row r="1654" ht="9" customHeight="1"/>
    <row r="1655" ht="9" customHeight="1"/>
    <row r="1656" ht="9" customHeight="1"/>
    <row r="1657" ht="9" customHeight="1"/>
    <row r="1658" ht="9" customHeight="1"/>
    <row r="1659" ht="9" customHeight="1"/>
    <row r="1660" ht="9" customHeight="1"/>
    <row r="1661" ht="9" customHeight="1"/>
    <row r="1662" ht="9" customHeight="1"/>
    <row r="1663" ht="9" customHeight="1"/>
    <row r="1664" ht="9" customHeight="1"/>
    <row r="1665" ht="9" customHeight="1"/>
    <row r="1666" ht="9" customHeight="1"/>
    <row r="1667" ht="9" customHeight="1"/>
    <row r="1668" ht="9" customHeight="1"/>
    <row r="1669" ht="9" customHeight="1"/>
    <row r="1670" ht="9" customHeight="1"/>
    <row r="1671" ht="9" customHeight="1"/>
    <row r="1672" ht="9" customHeight="1"/>
    <row r="1673" ht="9" customHeight="1"/>
    <row r="1674" ht="9" customHeight="1"/>
    <row r="1675" ht="9" customHeight="1"/>
    <row r="1676" ht="9" customHeight="1"/>
    <row r="1677" ht="9" customHeight="1"/>
    <row r="1678" ht="9" customHeight="1"/>
    <row r="1679" ht="9" customHeight="1"/>
    <row r="1680" ht="9" customHeight="1"/>
    <row r="1681" ht="9" customHeight="1"/>
    <row r="1682" ht="9" customHeight="1"/>
    <row r="1683" ht="9" customHeight="1"/>
    <row r="1684" ht="9" customHeight="1"/>
    <row r="1685" ht="9" customHeight="1"/>
    <row r="1686" ht="9" customHeight="1"/>
    <row r="1687" ht="9" customHeight="1"/>
    <row r="1688" ht="9" customHeight="1"/>
    <row r="1689" ht="9" customHeight="1"/>
    <row r="1690" ht="9" customHeight="1"/>
    <row r="1691" ht="9" customHeight="1"/>
    <row r="1692" ht="9" customHeight="1"/>
    <row r="1693" ht="9" customHeight="1"/>
    <row r="1694" ht="9" customHeight="1"/>
    <row r="1695" ht="9" customHeight="1"/>
    <row r="1696" ht="9" customHeight="1"/>
    <row r="1697" ht="9" customHeight="1"/>
    <row r="1698" ht="9" customHeight="1"/>
    <row r="1699" ht="9" customHeight="1"/>
    <row r="1700" ht="9" customHeight="1"/>
    <row r="1701" ht="9" customHeight="1"/>
    <row r="1702" ht="9" customHeight="1"/>
    <row r="1703" ht="9" customHeight="1"/>
    <row r="1704" ht="9" customHeight="1"/>
    <row r="1705" ht="9" customHeight="1"/>
    <row r="1706" ht="9" customHeight="1"/>
    <row r="1707" ht="9" customHeight="1"/>
    <row r="1708" ht="9" customHeight="1"/>
    <row r="1709" ht="9" customHeight="1"/>
    <row r="1710" ht="9" customHeight="1"/>
    <row r="1711" ht="9" customHeight="1"/>
    <row r="1712" ht="9" customHeight="1"/>
    <row r="1713" ht="9" customHeight="1"/>
    <row r="1714" ht="9" customHeight="1"/>
    <row r="1715" ht="9" customHeight="1"/>
    <row r="1716" ht="9" customHeight="1"/>
    <row r="1717" ht="9" customHeight="1"/>
    <row r="1718" ht="9" customHeight="1"/>
    <row r="1719" ht="9" customHeight="1"/>
    <row r="1720" ht="9" customHeight="1"/>
    <row r="1721" ht="9" customHeight="1"/>
    <row r="1722" ht="9" customHeight="1"/>
    <row r="1723" ht="9" customHeight="1"/>
    <row r="1724" ht="9" customHeight="1"/>
    <row r="1725" ht="9" customHeight="1"/>
    <row r="1726" ht="9" customHeight="1"/>
    <row r="1727" ht="9" customHeight="1"/>
    <row r="1728" ht="9" customHeight="1"/>
    <row r="1729" ht="9" customHeight="1"/>
    <row r="1730" ht="9" customHeight="1"/>
    <row r="1731" ht="9" customHeight="1"/>
    <row r="1732" ht="9" customHeight="1"/>
    <row r="1733" ht="9" customHeight="1"/>
    <row r="1734" ht="9" customHeight="1"/>
    <row r="1735" ht="9" customHeight="1"/>
    <row r="1736" ht="9" customHeight="1"/>
    <row r="1737" ht="9" customHeight="1"/>
    <row r="1738" ht="9" customHeight="1"/>
    <row r="1739" ht="9" customHeight="1"/>
    <row r="1740" ht="9" customHeight="1"/>
    <row r="1741" ht="9" customHeight="1"/>
    <row r="1742" ht="9" customHeight="1"/>
    <row r="1743" ht="9" customHeight="1"/>
    <row r="1744" ht="9" customHeight="1"/>
    <row r="1745" ht="9" customHeight="1"/>
    <row r="1746" ht="9" customHeight="1"/>
    <row r="1747" ht="9" customHeight="1"/>
    <row r="1748" ht="9" customHeight="1"/>
    <row r="1749" ht="9" customHeight="1"/>
    <row r="1750" ht="9" customHeight="1"/>
    <row r="1751" ht="9" customHeight="1"/>
    <row r="1752" ht="9" customHeight="1"/>
    <row r="1753" ht="9" customHeight="1"/>
    <row r="1754" ht="9" customHeight="1"/>
    <row r="1755" ht="9" customHeight="1"/>
    <row r="1756" ht="9" customHeight="1"/>
    <row r="1757" ht="9" customHeight="1"/>
    <row r="1758" ht="9" customHeight="1"/>
    <row r="1759" ht="9" customHeight="1"/>
    <row r="1760" ht="9" customHeight="1"/>
    <row r="1761" ht="9" customHeight="1"/>
    <row r="1762" ht="9" customHeight="1"/>
    <row r="1763" ht="9" customHeight="1"/>
    <row r="1764" ht="9" customHeight="1"/>
    <row r="1765" ht="9" customHeight="1"/>
    <row r="1766" ht="9" customHeight="1"/>
    <row r="1767" ht="9" customHeight="1"/>
    <row r="1768" ht="9" customHeight="1"/>
    <row r="1769" ht="9" customHeight="1"/>
    <row r="1770" ht="9" customHeight="1"/>
    <row r="1771" ht="9" customHeight="1"/>
    <row r="1772" ht="9" customHeight="1"/>
    <row r="1773" ht="9" customHeight="1"/>
    <row r="1774" ht="9" customHeight="1"/>
    <row r="1775" ht="9" customHeight="1"/>
    <row r="1776" ht="9" customHeight="1"/>
    <row r="1777" ht="9" customHeight="1"/>
    <row r="1778" ht="9" customHeight="1"/>
    <row r="1779" ht="9" customHeight="1"/>
    <row r="1780" ht="9" customHeight="1"/>
    <row r="1781" ht="9" customHeight="1"/>
    <row r="1782" ht="9" customHeight="1"/>
    <row r="1783" ht="9" customHeight="1"/>
    <row r="1784" ht="9" customHeight="1"/>
    <row r="1785" ht="9" customHeight="1"/>
    <row r="1786" ht="9" customHeight="1"/>
    <row r="1787" ht="9" customHeight="1"/>
    <row r="1788" ht="9" customHeight="1"/>
    <row r="1789" ht="9" customHeight="1"/>
    <row r="1790" ht="9" customHeight="1"/>
    <row r="1791" ht="9" customHeight="1"/>
    <row r="1792" ht="9" customHeight="1"/>
    <row r="1793" ht="9" customHeight="1"/>
    <row r="1794" ht="9" customHeight="1"/>
    <row r="1795" ht="9" customHeight="1"/>
    <row r="1796" ht="9" customHeight="1"/>
    <row r="1797" ht="9" customHeight="1"/>
    <row r="1798" ht="9" customHeight="1"/>
    <row r="1799" ht="9" customHeight="1"/>
    <row r="1800" ht="9" customHeight="1"/>
    <row r="1801" ht="9" customHeight="1"/>
    <row r="1802" ht="9" customHeight="1"/>
    <row r="1803" ht="9" customHeight="1"/>
    <row r="1804" ht="9" customHeight="1"/>
    <row r="1805" ht="9" customHeight="1"/>
    <row r="1806" ht="9" customHeight="1"/>
    <row r="1807" ht="9" customHeight="1"/>
    <row r="1808" ht="9" customHeight="1"/>
    <row r="1809" ht="9" customHeight="1"/>
    <row r="1810" ht="9" customHeight="1"/>
    <row r="1811" ht="9" customHeight="1"/>
    <row r="1812" ht="9" customHeight="1"/>
    <row r="1813" ht="9" customHeight="1"/>
    <row r="1814" ht="9" customHeight="1"/>
    <row r="1815" ht="9" customHeight="1"/>
    <row r="1816" ht="9" customHeight="1"/>
    <row r="1817" ht="9" customHeight="1"/>
    <row r="1818" ht="9" customHeight="1"/>
    <row r="1819" ht="9" customHeight="1"/>
    <row r="1820" ht="9" customHeight="1"/>
    <row r="1821" ht="9" customHeight="1"/>
    <row r="1822" ht="9" customHeight="1"/>
    <row r="1823" ht="9" customHeight="1"/>
    <row r="1824" ht="9" customHeight="1"/>
    <row r="1825" ht="9" customHeight="1"/>
    <row r="1826" ht="9" customHeight="1"/>
    <row r="1827" ht="9" customHeight="1"/>
    <row r="1828" ht="9" customHeight="1"/>
    <row r="1829" ht="9" customHeight="1"/>
    <row r="1830" ht="9" customHeight="1"/>
    <row r="1831" ht="9" customHeight="1"/>
    <row r="1832" ht="9" customHeight="1"/>
    <row r="1833" ht="9" customHeight="1"/>
    <row r="1834" ht="9" customHeight="1"/>
    <row r="1835" ht="9" customHeight="1"/>
    <row r="1836" ht="9" customHeight="1"/>
    <row r="1837" ht="9" customHeight="1"/>
    <row r="1838" ht="9" customHeight="1"/>
    <row r="1839" ht="9" customHeight="1"/>
    <row r="1840" ht="9" customHeight="1"/>
    <row r="1841" ht="9" customHeight="1"/>
    <row r="1842" ht="9" customHeight="1"/>
    <row r="1843" ht="9" customHeight="1"/>
    <row r="1844" ht="9" customHeight="1"/>
    <row r="1845" ht="9" customHeight="1"/>
    <row r="1846" ht="9" customHeight="1"/>
    <row r="1847" ht="9" customHeight="1"/>
    <row r="1848" ht="9" customHeight="1"/>
    <row r="1849" ht="9" customHeight="1"/>
    <row r="1850" ht="9" customHeight="1"/>
    <row r="1851" ht="9" customHeight="1"/>
    <row r="1852" ht="9" customHeight="1"/>
    <row r="1853" ht="9" customHeight="1"/>
    <row r="1854" ht="9" customHeight="1"/>
    <row r="1855" ht="9" customHeight="1"/>
    <row r="1856" ht="9" customHeight="1"/>
    <row r="1857" ht="9" customHeight="1"/>
    <row r="1858" ht="9" customHeight="1"/>
    <row r="1859" ht="9" customHeight="1"/>
    <row r="1860" ht="9" customHeight="1"/>
    <row r="1861" ht="9" customHeight="1"/>
    <row r="1862" ht="9" customHeight="1"/>
    <row r="1863" ht="9" customHeight="1"/>
    <row r="1864" ht="9" customHeight="1"/>
    <row r="1865" ht="9" customHeight="1"/>
    <row r="1866" ht="9" customHeight="1"/>
    <row r="1867" ht="9" customHeight="1"/>
    <row r="1868" ht="9" customHeight="1"/>
    <row r="1869" ht="9" customHeight="1"/>
    <row r="1870" ht="9" customHeight="1"/>
    <row r="1871" ht="9" customHeight="1"/>
    <row r="1872" ht="9" customHeight="1"/>
    <row r="1873" ht="9" customHeight="1"/>
    <row r="1874" ht="9" customHeight="1"/>
    <row r="1875" ht="9" customHeight="1"/>
    <row r="1876" ht="9" customHeight="1"/>
    <row r="1877" ht="9" customHeight="1"/>
    <row r="1878" ht="9" customHeight="1"/>
    <row r="1879" ht="9" customHeight="1"/>
    <row r="1880" ht="9" customHeight="1"/>
    <row r="1881" ht="9" customHeight="1"/>
    <row r="1882" ht="9" customHeight="1"/>
    <row r="1883" ht="9" customHeight="1"/>
    <row r="1884" ht="9" customHeight="1"/>
    <row r="1885" ht="9" customHeight="1"/>
    <row r="1886" ht="9" customHeight="1"/>
    <row r="1887" ht="9" customHeight="1"/>
    <row r="1888" ht="9" customHeight="1"/>
    <row r="1889" ht="9" customHeight="1"/>
    <row r="1890" ht="9" customHeight="1"/>
    <row r="1891" ht="9" customHeight="1"/>
    <row r="1892" ht="9" customHeight="1"/>
    <row r="1893" ht="9" customHeight="1"/>
    <row r="1894" ht="9" customHeight="1"/>
    <row r="1895" ht="9" customHeight="1"/>
    <row r="1896" ht="9" customHeight="1"/>
    <row r="1897" ht="9" customHeight="1"/>
    <row r="1898" ht="9" customHeight="1"/>
    <row r="1899" ht="9" customHeight="1"/>
    <row r="1900" ht="9" customHeight="1"/>
    <row r="1901" ht="9" customHeight="1"/>
    <row r="1902" ht="9" customHeight="1"/>
    <row r="1903" ht="9" customHeight="1"/>
    <row r="1904" ht="9" customHeight="1"/>
    <row r="1905" ht="9" customHeight="1"/>
    <row r="1906" ht="9" customHeight="1"/>
    <row r="1907" ht="9" customHeight="1"/>
    <row r="1908" ht="9" customHeight="1"/>
    <row r="1909" ht="9" customHeight="1"/>
    <row r="1910" ht="9" customHeight="1"/>
    <row r="1911" ht="9" customHeight="1"/>
    <row r="1912" ht="9" customHeight="1"/>
    <row r="1913" ht="9" customHeight="1"/>
    <row r="1914" ht="9" customHeight="1"/>
    <row r="1915" ht="9" customHeight="1"/>
    <row r="1916" ht="9" customHeight="1"/>
    <row r="1917" ht="9" customHeight="1"/>
    <row r="1918" ht="9" customHeight="1"/>
    <row r="1919" ht="9" customHeight="1"/>
    <row r="1920" ht="9" customHeight="1"/>
    <row r="1921" ht="9" customHeight="1"/>
    <row r="1922" ht="9" customHeight="1"/>
    <row r="1923" ht="9" customHeight="1"/>
    <row r="1924" ht="9" customHeight="1"/>
    <row r="1925" ht="9" customHeight="1"/>
    <row r="1926" ht="9" customHeight="1"/>
    <row r="1927" ht="9" customHeight="1"/>
    <row r="1928" ht="9" customHeight="1"/>
    <row r="1929" ht="9" customHeight="1"/>
    <row r="1930" ht="9" customHeight="1"/>
    <row r="1931" ht="9" customHeight="1"/>
    <row r="1932" ht="9" customHeight="1"/>
    <row r="1933" ht="9" customHeight="1"/>
    <row r="1934" ht="9" customHeight="1"/>
    <row r="1935" ht="9" customHeight="1"/>
    <row r="1936" ht="9" customHeight="1"/>
    <row r="1937" ht="9" customHeight="1"/>
    <row r="1938" ht="9" customHeight="1"/>
    <row r="1939" ht="9" customHeight="1"/>
    <row r="1940" ht="9" customHeight="1"/>
    <row r="1941" ht="9" customHeight="1"/>
    <row r="1942" ht="9" customHeight="1"/>
    <row r="1943" ht="9" customHeight="1"/>
    <row r="1944" ht="9" customHeight="1"/>
    <row r="1945" ht="9" customHeight="1"/>
    <row r="1946" ht="9" customHeight="1"/>
    <row r="1947" ht="9" customHeight="1"/>
    <row r="1948" ht="9" customHeight="1"/>
    <row r="1949" ht="9" customHeight="1"/>
    <row r="1950" ht="9" customHeight="1"/>
    <row r="1951" ht="9" customHeight="1"/>
    <row r="1952" ht="9" customHeight="1"/>
    <row r="1953" ht="9" customHeight="1"/>
    <row r="1954" ht="9" customHeight="1"/>
    <row r="1955" ht="9" customHeight="1"/>
    <row r="1956" ht="9" customHeight="1"/>
    <row r="1957" ht="9" customHeight="1"/>
    <row r="1958" ht="9" customHeight="1"/>
    <row r="1959" ht="9" customHeight="1"/>
    <row r="1960" ht="9" customHeight="1"/>
    <row r="1961" ht="9" customHeight="1"/>
    <row r="1962" ht="9" customHeight="1"/>
    <row r="1963" ht="9" customHeight="1"/>
    <row r="1964" ht="9" customHeight="1"/>
    <row r="1965" ht="9" customHeight="1"/>
    <row r="1966" ht="9" customHeight="1"/>
    <row r="1967" ht="9" customHeight="1"/>
    <row r="1968" ht="9" customHeight="1"/>
    <row r="1969" ht="9" customHeight="1"/>
    <row r="1970" ht="9" customHeight="1"/>
    <row r="1971" ht="9" customHeight="1"/>
    <row r="1972" ht="9" customHeight="1"/>
    <row r="1973" ht="9" customHeight="1"/>
    <row r="1974" ht="9" customHeight="1"/>
    <row r="1975" ht="9" customHeight="1"/>
    <row r="1976" ht="9" customHeight="1"/>
    <row r="1977" ht="9" customHeight="1"/>
    <row r="1978" ht="9" customHeight="1"/>
    <row r="1979" ht="9" customHeight="1"/>
    <row r="1980" ht="9" customHeight="1"/>
    <row r="1981" ht="9" customHeight="1"/>
    <row r="1982" ht="9" customHeight="1"/>
    <row r="1983" ht="9" customHeight="1"/>
    <row r="1984" ht="9" customHeight="1"/>
    <row r="1985" ht="9" customHeight="1"/>
    <row r="1986" ht="9" customHeight="1"/>
    <row r="1987" ht="9" customHeight="1"/>
    <row r="1988" ht="9" customHeight="1"/>
    <row r="1989" ht="9" customHeight="1"/>
    <row r="1990" ht="9" customHeight="1"/>
    <row r="1991" ht="9" customHeight="1"/>
    <row r="1992" ht="9" customHeight="1"/>
    <row r="1993" ht="9" customHeight="1"/>
    <row r="1994" ht="9" customHeight="1"/>
    <row r="1995" ht="9" customHeight="1"/>
    <row r="1996" ht="9" customHeight="1"/>
    <row r="1997" ht="9" customHeight="1"/>
    <row r="1998" ht="9" customHeight="1"/>
    <row r="1999" ht="9" customHeight="1"/>
    <row r="2000" ht="9" customHeight="1"/>
    <row r="2001" ht="9" customHeight="1"/>
    <row r="2002" ht="9" customHeight="1"/>
    <row r="2003" ht="9" customHeight="1"/>
    <row r="2004" ht="9" customHeight="1"/>
    <row r="2005" ht="9" customHeight="1"/>
    <row r="2006" ht="9" customHeight="1"/>
    <row r="2007" ht="9" customHeight="1"/>
    <row r="2008" ht="9" customHeight="1"/>
    <row r="2009" ht="9" customHeight="1"/>
    <row r="2010" ht="9" customHeight="1"/>
    <row r="2011" ht="9" customHeight="1"/>
    <row r="2012" ht="9" customHeight="1"/>
    <row r="2013" ht="9" customHeight="1"/>
    <row r="2014" ht="9" customHeight="1"/>
    <row r="2015" ht="9" customHeight="1"/>
    <row r="2016" ht="9" customHeight="1"/>
    <row r="2017" ht="9" customHeight="1"/>
    <row r="2018" ht="9" customHeight="1"/>
    <row r="2019" ht="9" customHeight="1"/>
    <row r="2020" ht="9" customHeight="1"/>
    <row r="2021" ht="9" customHeight="1"/>
    <row r="2022" ht="9" customHeight="1"/>
    <row r="2023" ht="9" customHeight="1"/>
    <row r="2024" ht="9" customHeight="1"/>
    <row r="2025" ht="9" customHeight="1"/>
    <row r="2026" ht="9" customHeight="1"/>
    <row r="2027" ht="9" customHeight="1"/>
    <row r="2028" ht="9" customHeight="1"/>
    <row r="2029" ht="9" customHeight="1"/>
    <row r="2030" ht="9" customHeight="1"/>
    <row r="2031" ht="9" customHeight="1"/>
    <row r="2032" ht="9" customHeight="1"/>
    <row r="2033" ht="9" customHeight="1"/>
    <row r="2034" ht="9" customHeight="1"/>
    <row r="2035" ht="9" customHeight="1"/>
    <row r="2036" ht="9" customHeight="1"/>
    <row r="2037" ht="9" customHeight="1"/>
    <row r="2038" ht="9" customHeight="1"/>
    <row r="2039" ht="9" customHeight="1"/>
    <row r="2040" ht="9" customHeight="1"/>
    <row r="2041" ht="9" customHeight="1"/>
    <row r="2042" ht="9" customHeight="1"/>
    <row r="2043" ht="9" customHeight="1"/>
    <row r="2044" ht="9" customHeight="1"/>
    <row r="2045" ht="9" customHeight="1"/>
    <row r="2046" ht="9" customHeight="1"/>
    <row r="2047" ht="9" customHeight="1"/>
    <row r="2048" ht="9" customHeight="1"/>
    <row r="2049" ht="9" customHeight="1"/>
    <row r="2050" ht="9" customHeight="1"/>
    <row r="2051" ht="9" customHeight="1"/>
    <row r="2052" ht="9" customHeight="1"/>
    <row r="2053" ht="9" customHeight="1"/>
    <row r="2054" ht="9" customHeight="1"/>
    <row r="2055" ht="9" customHeight="1"/>
    <row r="2056" ht="9" customHeight="1"/>
    <row r="2057" ht="9" customHeight="1"/>
    <row r="2058" ht="9" customHeight="1"/>
    <row r="2059" ht="9" customHeight="1"/>
    <row r="2060" ht="9" customHeight="1"/>
    <row r="2061" ht="9" customHeight="1"/>
    <row r="2062" ht="9" customHeight="1"/>
    <row r="2063" ht="9" customHeight="1"/>
    <row r="2064" ht="9" customHeight="1"/>
    <row r="2065" ht="9" customHeight="1"/>
    <row r="2066" ht="9" customHeight="1"/>
    <row r="2067" ht="9" customHeight="1"/>
    <row r="2068" ht="9" customHeight="1"/>
    <row r="2069" ht="9" customHeight="1"/>
    <row r="2070" ht="9" customHeight="1"/>
    <row r="2071" ht="9" customHeight="1"/>
    <row r="2072" ht="9" customHeight="1"/>
    <row r="2073" ht="9" customHeight="1"/>
    <row r="2074" ht="9" customHeight="1"/>
    <row r="2075" ht="9" customHeight="1"/>
    <row r="2076" ht="9" customHeight="1"/>
    <row r="2077" ht="9" customHeight="1"/>
    <row r="2078" ht="9" customHeight="1"/>
    <row r="2079" ht="9" customHeight="1"/>
    <row r="2080" ht="9" customHeight="1"/>
    <row r="2081" ht="9" customHeight="1"/>
    <row r="2082" ht="9" customHeight="1"/>
    <row r="2083" ht="9" customHeight="1"/>
    <row r="2084" ht="9" customHeight="1"/>
    <row r="2085" ht="9" customHeight="1"/>
    <row r="2086" ht="9" customHeight="1"/>
    <row r="2087" ht="9" customHeight="1"/>
    <row r="2088" ht="9" customHeight="1"/>
    <row r="2089" ht="9" customHeight="1"/>
    <row r="2090" ht="9" customHeight="1"/>
    <row r="2091" ht="9" customHeight="1"/>
    <row r="2092" ht="9" customHeight="1"/>
    <row r="2093" ht="9" customHeight="1"/>
    <row r="2094" ht="9" customHeight="1"/>
    <row r="2095" ht="9" customHeight="1"/>
    <row r="2096" ht="9" customHeight="1"/>
    <row r="2097" ht="9" customHeight="1"/>
    <row r="2098" ht="9" customHeight="1"/>
    <row r="2099" ht="9" customHeight="1"/>
    <row r="2100" ht="9" customHeight="1"/>
    <row r="2101" ht="9" customHeight="1"/>
    <row r="2102" ht="9" customHeight="1"/>
    <row r="2103" ht="9" customHeight="1"/>
    <row r="2104" ht="9" customHeight="1"/>
    <row r="2105" ht="9" customHeight="1"/>
    <row r="2106" ht="9" customHeight="1"/>
    <row r="2107" ht="9" customHeight="1"/>
    <row r="2108" ht="9" customHeight="1"/>
    <row r="2109" ht="9" customHeight="1"/>
    <row r="2110" ht="9" customHeight="1"/>
    <row r="2111" ht="9" customHeight="1"/>
    <row r="2112" ht="9" customHeight="1"/>
    <row r="2113" ht="9" customHeight="1"/>
    <row r="2114" ht="9" customHeight="1"/>
    <row r="2115" ht="9" customHeight="1"/>
    <row r="2116" ht="9" customHeight="1"/>
    <row r="2117" ht="9" customHeight="1"/>
    <row r="2118" ht="9" customHeight="1"/>
    <row r="2119" ht="9" customHeight="1"/>
    <row r="2120" ht="9" customHeight="1"/>
    <row r="2121" ht="9" customHeight="1"/>
    <row r="2122" ht="9" customHeight="1"/>
    <row r="2123" ht="9" customHeight="1"/>
    <row r="2124" ht="9" customHeight="1"/>
    <row r="2125" ht="9" customHeight="1"/>
    <row r="2126" ht="9" customHeight="1"/>
    <row r="2127" ht="9" customHeight="1"/>
    <row r="2128" ht="9" customHeight="1"/>
    <row r="2129" ht="9" customHeight="1"/>
    <row r="2130" ht="9" customHeight="1"/>
    <row r="2131" ht="9" customHeight="1"/>
    <row r="2132" ht="9" customHeight="1"/>
    <row r="2133" ht="9" customHeight="1"/>
    <row r="2134" ht="9" customHeight="1"/>
    <row r="2135" ht="9" customHeight="1"/>
    <row r="2136" ht="9" customHeight="1"/>
    <row r="2137" ht="9" customHeight="1"/>
    <row r="2138" ht="9" customHeight="1"/>
    <row r="2139" ht="9" customHeight="1"/>
    <row r="2140" ht="9" customHeight="1"/>
    <row r="2141" ht="9" customHeight="1"/>
    <row r="2142" ht="9" customHeight="1"/>
    <row r="2143" ht="9" customHeight="1"/>
    <row r="2144" ht="9" customHeight="1"/>
    <row r="2145" ht="9" customHeight="1"/>
    <row r="2146" ht="9" customHeight="1"/>
    <row r="2147" ht="9" customHeight="1"/>
    <row r="2148" ht="9" customHeight="1"/>
    <row r="2149" ht="9" customHeight="1"/>
    <row r="2150" ht="9" customHeight="1"/>
    <row r="2151" ht="9" customHeight="1"/>
    <row r="2152" ht="9" customHeight="1"/>
    <row r="2153" ht="9" customHeight="1"/>
    <row r="2154" ht="9" customHeight="1"/>
    <row r="2155" ht="9" customHeight="1"/>
    <row r="2156" ht="9" customHeight="1"/>
    <row r="2157" ht="9" customHeight="1"/>
    <row r="2158" ht="9" customHeight="1"/>
    <row r="2159" ht="9" customHeight="1"/>
    <row r="2160" ht="9" customHeight="1"/>
    <row r="2161" ht="9" customHeight="1"/>
    <row r="2162" ht="9" customHeight="1"/>
    <row r="2163" ht="9" customHeight="1"/>
    <row r="2164" ht="9" customHeight="1"/>
    <row r="2165" ht="9" customHeight="1"/>
    <row r="2166" ht="9" customHeight="1"/>
    <row r="2167" ht="9" customHeight="1"/>
    <row r="2168" ht="9" customHeight="1"/>
    <row r="2169" ht="9" customHeight="1"/>
    <row r="2170" ht="9" customHeight="1"/>
    <row r="2171" ht="9" customHeight="1"/>
    <row r="2172" ht="9" customHeight="1"/>
    <row r="2173" ht="9" customHeight="1"/>
    <row r="2174" ht="9" customHeight="1"/>
    <row r="2175" ht="9" customHeight="1"/>
    <row r="2176" ht="9" customHeight="1"/>
    <row r="2177" ht="9" customHeight="1"/>
    <row r="2178" ht="9" customHeight="1"/>
    <row r="2179" ht="9" customHeight="1"/>
    <row r="2180" ht="9" customHeight="1"/>
    <row r="2181" ht="9" customHeight="1"/>
    <row r="2182" ht="9" customHeight="1"/>
    <row r="2183" ht="9" customHeight="1"/>
    <row r="2184" ht="9" customHeight="1"/>
    <row r="2185" ht="9" customHeight="1"/>
    <row r="2186" ht="9" customHeight="1"/>
    <row r="2187" ht="9" customHeight="1"/>
    <row r="2188" ht="9" customHeight="1"/>
    <row r="2189" ht="9" customHeight="1"/>
    <row r="2190" ht="9" customHeight="1"/>
    <row r="2191" ht="9" customHeight="1"/>
    <row r="2192" ht="9" customHeight="1"/>
    <row r="2193" ht="9" customHeight="1"/>
    <row r="2194" ht="9" customHeight="1"/>
    <row r="2195" ht="9" customHeight="1"/>
    <row r="2196" ht="9" customHeight="1"/>
    <row r="2197" ht="9" customHeight="1"/>
    <row r="2198" ht="9" customHeight="1"/>
    <row r="2199" ht="9" customHeight="1"/>
    <row r="2200" ht="9" customHeight="1"/>
    <row r="2201" ht="9" customHeight="1"/>
    <row r="2202" ht="9" customHeight="1"/>
    <row r="2203" ht="9" customHeight="1"/>
    <row r="2204" ht="9" customHeight="1"/>
    <row r="2205" ht="9" customHeight="1"/>
    <row r="2206" ht="9" customHeight="1"/>
    <row r="2207" ht="9" customHeight="1"/>
    <row r="2208" ht="9" customHeight="1"/>
    <row r="2209" ht="9" customHeight="1"/>
    <row r="2210" ht="9" customHeight="1"/>
    <row r="2211" ht="9" customHeight="1"/>
    <row r="2212" ht="9" customHeight="1"/>
    <row r="2213" ht="9" customHeight="1"/>
    <row r="2214" ht="9" customHeight="1"/>
    <row r="2215" ht="9" customHeight="1"/>
    <row r="2216" ht="9" customHeight="1"/>
    <row r="2217" ht="9" customHeight="1"/>
    <row r="2218" ht="9" customHeight="1"/>
    <row r="2219" ht="9" customHeight="1"/>
    <row r="2220" ht="9" customHeight="1"/>
    <row r="2221" ht="9" customHeight="1"/>
    <row r="2222" ht="9" customHeight="1"/>
    <row r="2223" ht="9" customHeight="1"/>
    <row r="2224" ht="9" customHeight="1"/>
    <row r="2225" ht="9" customHeight="1"/>
    <row r="2226" ht="9" customHeight="1"/>
    <row r="2227" ht="9" customHeight="1"/>
    <row r="2228" ht="9" customHeight="1"/>
    <row r="2229" ht="9" customHeight="1"/>
    <row r="2230" ht="9" customHeight="1"/>
    <row r="2231" ht="9" customHeight="1"/>
    <row r="2232" ht="9" customHeight="1"/>
    <row r="2233" ht="9" customHeight="1"/>
    <row r="2234" ht="9" customHeight="1"/>
    <row r="2235" ht="9" customHeight="1"/>
    <row r="2236" ht="9" customHeight="1"/>
    <row r="2237" ht="9" customHeight="1"/>
    <row r="2238" ht="9" customHeight="1"/>
    <row r="2239" ht="9" customHeight="1"/>
    <row r="2240" ht="9" customHeight="1"/>
    <row r="2241" ht="9" customHeight="1"/>
    <row r="2242" ht="9" customHeight="1"/>
    <row r="2243" ht="9" customHeight="1"/>
    <row r="2244" ht="9" customHeight="1"/>
    <row r="2245" ht="9" customHeight="1"/>
    <row r="2246" ht="9" customHeight="1"/>
    <row r="2247" ht="9" customHeight="1"/>
    <row r="2248" ht="9" customHeight="1"/>
    <row r="2249" ht="9" customHeight="1"/>
    <row r="2250" ht="9" customHeight="1"/>
    <row r="2251" ht="9" customHeight="1"/>
    <row r="2252" ht="9" customHeight="1"/>
    <row r="2253" ht="9" customHeight="1"/>
    <row r="2254" ht="9" customHeight="1"/>
    <row r="2255" ht="9" customHeight="1"/>
    <row r="2256" ht="9" customHeight="1"/>
    <row r="2257" ht="9" customHeight="1"/>
    <row r="2258" ht="9" customHeight="1"/>
    <row r="2259" ht="9" customHeight="1"/>
    <row r="2260" ht="9" customHeight="1"/>
    <row r="2261" ht="9" customHeight="1"/>
    <row r="2262" ht="9" customHeight="1"/>
    <row r="2263" ht="9" customHeight="1"/>
    <row r="2264" ht="9" customHeight="1"/>
    <row r="2265" ht="9" customHeight="1"/>
    <row r="2266" ht="9" customHeight="1"/>
    <row r="2267" ht="9" customHeight="1"/>
    <row r="2268" ht="9" customHeight="1"/>
    <row r="2269" ht="9" customHeight="1"/>
    <row r="2270" ht="9" customHeight="1"/>
    <row r="2271" ht="9" customHeight="1"/>
    <row r="2272" ht="9" customHeight="1"/>
    <row r="2273" ht="9" customHeight="1"/>
    <row r="2274" ht="9" customHeight="1"/>
    <row r="2275" ht="9" customHeight="1"/>
    <row r="2276" ht="9" customHeight="1"/>
    <row r="2277" ht="9" customHeight="1"/>
    <row r="2278" ht="9" customHeight="1"/>
    <row r="2279" ht="9" customHeight="1"/>
    <row r="2280" ht="9" customHeight="1"/>
    <row r="2281" ht="9" customHeight="1"/>
    <row r="2282" ht="9" customHeight="1"/>
    <row r="2283" ht="9" customHeight="1"/>
    <row r="2284" ht="9" customHeight="1"/>
    <row r="2285" ht="9" customHeight="1"/>
    <row r="2286" ht="9" customHeight="1"/>
    <row r="2287" ht="9" customHeight="1"/>
    <row r="2288" ht="9" customHeight="1"/>
    <row r="2289" ht="9" customHeight="1"/>
    <row r="2290" ht="9" customHeight="1"/>
    <row r="2291" ht="9" customHeight="1"/>
    <row r="2292" ht="9" customHeight="1"/>
    <row r="2293" ht="9" customHeight="1"/>
    <row r="2294" ht="9" customHeight="1"/>
    <row r="2295" ht="9" customHeight="1"/>
    <row r="2296" ht="9" customHeight="1"/>
    <row r="2297" ht="9" customHeight="1"/>
    <row r="2298" ht="9" customHeight="1"/>
    <row r="2299" ht="9" customHeight="1"/>
    <row r="2300" ht="9" customHeight="1"/>
    <row r="2301" ht="9" customHeight="1"/>
    <row r="2302" ht="9" customHeight="1"/>
    <row r="2303" ht="9" customHeight="1"/>
    <row r="2304" ht="9" customHeight="1"/>
    <row r="2305" ht="9" customHeight="1"/>
    <row r="2306" ht="9" customHeight="1"/>
    <row r="2307" ht="9" customHeight="1"/>
    <row r="2308" ht="9" customHeight="1"/>
    <row r="2309" ht="9" customHeight="1"/>
    <row r="2310" ht="9" customHeight="1"/>
    <row r="2311" ht="9" customHeight="1"/>
    <row r="2312" ht="9" customHeight="1"/>
    <row r="2313" ht="9" customHeight="1"/>
    <row r="2314" ht="9" customHeight="1"/>
    <row r="2315" ht="9" customHeight="1"/>
    <row r="2316" ht="9" customHeight="1"/>
    <row r="2317" ht="9" customHeight="1"/>
    <row r="2318" ht="9" customHeight="1"/>
    <row r="2319" ht="9" customHeight="1"/>
    <row r="2320" ht="9" customHeight="1"/>
    <row r="2321" ht="9" customHeight="1"/>
    <row r="2322" ht="9" customHeight="1"/>
    <row r="2323" ht="9" customHeight="1"/>
    <row r="2324" ht="9" customHeight="1"/>
    <row r="2325" ht="9" customHeight="1"/>
    <row r="2326" ht="9" customHeight="1"/>
    <row r="2327" ht="9" customHeight="1"/>
    <row r="2328" ht="9" customHeight="1"/>
    <row r="2329" ht="9" customHeight="1"/>
    <row r="2330" ht="9" customHeight="1"/>
    <row r="2331" ht="9" customHeight="1"/>
    <row r="2332" ht="9" customHeight="1"/>
    <row r="2333" ht="9" customHeight="1"/>
    <row r="2334" ht="9" customHeight="1"/>
    <row r="2335" ht="9" customHeight="1"/>
    <row r="2336" ht="9" customHeight="1"/>
    <row r="2337" ht="9" customHeight="1"/>
    <row r="2338" ht="9" customHeight="1"/>
    <row r="2339" ht="9" customHeight="1"/>
    <row r="2340" ht="9" customHeight="1"/>
    <row r="2341" ht="9" customHeight="1"/>
    <row r="2342" ht="9" customHeight="1"/>
    <row r="2343" ht="9" customHeight="1"/>
    <row r="2344" ht="9" customHeight="1"/>
    <row r="2345" ht="9" customHeight="1"/>
    <row r="2346" ht="9" customHeight="1"/>
    <row r="2347" ht="9" customHeight="1"/>
    <row r="2348" ht="9" customHeight="1"/>
    <row r="2349" ht="9" customHeight="1"/>
    <row r="2350" ht="9" customHeight="1"/>
    <row r="2351" ht="9" customHeight="1"/>
    <row r="2352" ht="9" customHeight="1"/>
    <row r="2353" ht="9" customHeight="1"/>
    <row r="2354" ht="9" customHeight="1"/>
    <row r="2355" ht="9" customHeight="1"/>
    <row r="2356" ht="9" customHeight="1"/>
    <row r="2357" ht="9" customHeight="1"/>
    <row r="2358" ht="9" customHeight="1"/>
    <row r="2359" ht="9" customHeight="1"/>
    <row r="2360" ht="9" customHeight="1"/>
    <row r="2361" ht="9" customHeight="1"/>
    <row r="2362" ht="9" customHeight="1"/>
    <row r="2363" ht="9" customHeight="1"/>
    <row r="2364" ht="9" customHeight="1"/>
    <row r="2365" ht="9" customHeight="1"/>
    <row r="2366" ht="9" customHeight="1"/>
    <row r="2367" ht="9" customHeight="1"/>
    <row r="2368" ht="9" customHeight="1"/>
  </sheetData>
  <sheetProtection/>
  <autoFilter ref="A2:N152">
    <sortState ref="A3:N157">
      <sortCondition sortBy="value" ref="B3:B157"/>
    </sortState>
  </autoFilter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">
      <c r="A1" s="3" t="s">
        <v>549</v>
      </c>
      <c r="B1" s="4" t="s">
        <v>0</v>
      </c>
      <c r="C1" s="4" t="s">
        <v>9</v>
      </c>
      <c r="D1" s="4" t="s">
        <v>10</v>
      </c>
      <c r="E1" s="4" t="s">
        <v>11</v>
      </c>
      <c r="F1" s="4" t="s">
        <v>12</v>
      </c>
    </row>
    <row r="2" spans="1:6" ht="15">
      <c r="A2" s="5" t="s">
        <v>28</v>
      </c>
      <c r="B2" s="6" t="s">
        <v>29</v>
      </c>
      <c r="C2" s="6" t="s">
        <v>30</v>
      </c>
      <c r="D2" s="6" t="s">
        <v>31</v>
      </c>
      <c r="E2" s="6" t="s">
        <v>17</v>
      </c>
      <c r="F2" s="6">
        <v>15.6</v>
      </c>
    </row>
    <row r="3" spans="1:6" ht="15">
      <c r="A3" s="5" t="s">
        <v>36</v>
      </c>
      <c r="B3" s="6" t="s">
        <v>37</v>
      </c>
      <c r="C3" s="6" t="s">
        <v>38</v>
      </c>
      <c r="D3" s="6" t="s">
        <v>31</v>
      </c>
      <c r="E3" s="6" t="s">
        <v>17</v>
      </c>
      <c r="F3" s="6">
        <v>19.7</v>
      </c>
    </row>
    <row r="4" spans="1:6" ht="15">
      <c r="A4" s="5" t="s">
        <v>49</v>
      </c>
      <c r="B4" s="6" t="s">
        <v>50</v>
      </c>
      <c r="C4" s="6" t="s">
        <v>51</v>
      </c>
      <c r="D4" s="6" t="s">
        <v>31</v>
      </c>
      <c r="E4" s="6" t="s">
        <v>52</v>
      </c>
      <c r="F4" s="6">
        <v>26.7</v>
      </c>
    </row>
    <row r="5" spans="1:6" ht="15">
      <c r="A5" s="5" t="s">
        <v>58</v>
      </c>
      <c r="B5" s="6" t="s">
        <v>59</v>
      </c>
      <c r="C5" s="6" t="s">
        <v>60</v>
      </c>
      <c r="D5" s="6" t="s">
        <v>31</v>
      </c>
      <c r="E5" s="6" t="s">
        <v>25</v>
      </c>
      <c r="F5" s="6">
        <v>9.7</v>
      </c>
    </row>
    <row r="6" spans="1:6" ht="15">
      <c r="A6" s="5" t="s">
        <v>77</v>
      </c>
      <c r="B6" s="6" t="s">
        <v>74</v>
      </c>
      <c r="C6" s="6" t="s">
        <v>78</v>
      </c>
      <c r="D6" s="6" t="s">
        <v>31</v>
      </c>
      <c r="E6" s="6" t="s">
        <v>57</v>
      </c>
      <c r="F6" s="6">
        <v>7</v>
      </c>
    </row>
    <row r="7" spans="1:6" ht="15">
      <c r="A7" s="5" t="s">
        <v>79</v>
      </c>
      <c r="B7" s="6" t="s">
        <v>74</v>
      </c>
      <c r="C7" s="6" t="s">
        <v>80</v>
      </c>
      <c r="D7" s="6" t="s">
        <v>31</v>
      </c>
      <c r="E7" s="6" t="s">
        <v>25</v>
      </c>
      <c r="F7" s="6">
        <v>10</v>
      </c>
    </row>
    <row r="8" spans="1:6" ht="15">
      <c r="A8" s="5" t="s">
        <v>114</v>
      </c>
      <c r="B8" s="5" t="s">
        <v>115</v>
      </c>
      <c r="C8" s="5" t="s">
        <v>116</v>
      </c>
      <c r="D8" s="5" t="s">
        <v>31</v>
      </c>
      <c r="E8" s="5" t="s">
        <v>25</v>
      </c>
      <c r="F8" s="5">
        <v>36</v>
      </c>
    </row>
    <row r="9" spans="1:6" ht="15">
      <c r="A9" s="5" t="s">
        <v>117</v>
      </c>
      <c r="B9" s="5" t="s">
        <v>115</v>
      </c>
      <c r="C9" s="5" t="s">
        <v>118</v>
      </c>
      <c r="D9" s="5" t="s">
        <v>31</v>
      </c>
      <c r="E9" s="5" t="s">
        <v>57</v>
      </c>
      <c r="F9" s="5">
        <v>36</v>
      </c>
    </row>
    <row r="10" spans="1:6" ht="15">
      <c r="A10" s="5" t="s">
        <v>119</v>
      </c>
      <c r="B10" s="5" t="s">
        <v>115</v>
      </c>
      <c r="C10" s="5" t="s">
        <v>120</v>
      </c>
      <c r="D10" s="5" t="s">
        <v>31</v>
      </c>
      <c r="E10" s="5" t="s">
        <v>121</v>
      </c>
      <c r="F10" s="5">
        <v>36</v>
      </c>
    </row>
    <row r="11" spans="1:6" ht="15">
      <c r="A11" s="5"/>
      <c r="B11" s="6" t="s">
        <v>136</v>
      </c>
      <c r="C11" s="6" t="s">
        <v>51</v>
      </c>
      <c r="D11" s="6" t="s">
        <v>31</v>
      </c>
      <c r="E11" s="6" t="s">
        <v>52</v>
      </c>
      <c r="F11" s="6">
        <v>12.1</v>
      </c>
    </row>
    <row r="12" spans="1:6" ht="15">
      <c r="A12" s="5" t="s">
        <v>155</v>
      </c>
      <c r="B12" s="6" t="s">
        <v>156</v>
      </c>
      <c r="C12" s="6" t="s">
        <v>157</v>
      </c>
      <c r="D12" s="6" t="s">
        <v>31</v>
      </c>
      <c r="E12" s="6" t="s">
        <v>76</v>
      </c>
      <c r="F12" s="6">
        <v>12.9</v>
      </c>
    </row>
    <row r="13" spans="1:6" ht="15">
      <c r="A13" s="5" t="s">
        <v>158</v>
      </c>
      <c r="B13" s="6" t="s">
        <v>156</v>
      </c>
      <c r="C13" s="6" t="s">
        <v>93</v>
      </c>
      <c r="D13" s="6" t="s">
        <v>31</v>
      </c>
      <c r="E13" s="6" t="s">
        <v>17</v>
      </c>
      <c r="F13" s="6">
        <v>18.4</v>
      </c>
    </row>
    <row r="14" spans="1:6" ht="15">
      <c r="A14" s="5" t="s">
        <v>172</v>
      </c>
      <c r="B14" s="6" t="s">
        <v>173</v>
      </c>
      <c r="C14" s="6" t="s">
        <v>89</v>
      </c>
      <c r="D14" s="6" t="s">
        <v>31</v>
      </c>
      <c r="E14" s="6" t="s">
        <v>17</v>
      </c>
      <c r="F14" s="6">
        <v>8.6</v>
      </c>
    </row>
    <row r="15" spans="1:6" ht="15">
      <c r="A15" s="5" t="s">
        <v>174</v>
      </c>
      <c r="B15" s="6" t="s">
        <v>173</v>
      </c>
      <c r="C15" s="6" t="s">
        <v>175</v>
      </c>
      <c r="D15" s="6" t="s">
        <v>31</v>
      </c>
      <c r="E15" s="6" t="s">
        <v>25</v>
      </c>
      <c r="F15" s="6">
        <v>12</v>
      </c>
    </row>
    <row r="16" spans="1:6" ht="15">
      <c r="A16" s="5" t="s">
        <v>176</v>
      </c>
      <c r="B16" s="6" t="s">
        <v>173</v>
      </c>
      <c r="C16" s="6" t="s">
        <v>93</v>
      </c>
      <c r="D16" s="6" t="s">
        <v>31</v>
      </c>
      <c r="E16" s="6" t="s">
        <v>25</v>
      </c>
      <c r="F16" s="6">
        <v>24.4</v>
      </c>
    </row>
    <row r="17" spans="1:6" ht="15">
      <c r="A17" s="5" t="s">
        <v>189</v>
      </c>
      <c r="B17" s="6" t="s">
        <v>190</v>
      </c>
      <c r="C17" s="6" t="s">
        <v>191</v>
      </c>
      <c r="D17" s="6" t="s">
        <v>31</v>
      </c>
      <c r="E17" s="6" t="s">
        <v>25</v>
      </c>
      <c r="F17" s="6">
        <v>16.2</v>
      </c>
    </row>
    <row r="18" spans="1:6" ht="15">
      <c r="A18" s="5" t="s">
        <v>282</v>
      </c>
      <c r="B18" s="6" t="s">
        <v>283</v>
      </c>
      <c r="C18" s="6" t="s">
        <v>101</v>
      </c>
      <c r="D18" s="6" t="s">
        <v>31</v>
      </c>
      <c r="E18" s="6" t="s">
        <v>25</v>
      </c>
      <c r="F18" s="6">
        <v>15.1</v>
      </c>
    </row>
    <row r="19" spans="1:6" ht="15">
      <c r="A19" s="5" t="s">
        <v>284</v>
      </c>
      <c r="B19" s="6" t="s">
        <v>283</v>
      </c>
      <c r="C19" s="6" t="s">
        <v>285</v>
      </c>
      <c r="D19" s="6" t="s">
        <v>31</v>
      </c>
      <c r="E19" s="6" t="s">
        <v>20</v>
      </c>
      <c r="F19" s="6">
        <v>30.8</v>
      </c>
    </row>
    <row r="20" spans="1:6" ht="15">
      <c r="A20" s="5" t="s">
        <v>289</v>
      </c>
      <c r="B20" s="6" t="s">
        <v>290</v>
      </c>
      <c r="C20" s="6" t="s">
        <v>291</v>
      </c>
      <c r="D20" s="6" t="s">
        <v>31</v>
      </c>
      <c r="E20" s="6" t="s">
        <v>25</v>
      </c>
      <c r="F20" s="6">
        <v>16.7</v>
      </c>
    </row>
    <row r="21" spans="1:6" ht="15">
      <c r="A21" s="5" t="s">
        <v>292</v>
      </c>
      <c r="B21" s="6" t="s">
        <v>293</v>
      </c>
      <c r="C21" s="6" t="s">
        <v>93</v>
      </c>
      <c r="D21" s="6" t="s">
        <v>31</v>
      </c>
      <c r="E21" s="6" t="s">
        <v>25</v>
      </c>
      <c r="F21" s="6">
        <v>13.4</v>
      </c>
    </row>
    <row r="22" spans="1:6" ht="15">
      <c r="A22" s="5" t="s">
        <v>302</v>
      </c>
      <c r="B22" s="6" t="s">
        <v>303</v>
      </c>
      <c r="C22" s="6" t="s">
        <v>304</v>
      </c>
      <c r="D22" s="6" t="s">
        <v>31</v>
      </c>
      <c r="E22" s="6" t="s">
        <v>25</v>
      </c>
      <c r="F22" s="6">
        <v>12.4</v>
      </c>
    </row>
    <row r="23" spans="1:6" ht="15">
      <c r="A23" s="5" t="s">
        <v>327</v>
      </c>
      <c r="B23" s="6" t="s">
        <v>328</v>
      </c>
      <c r="C23" s="6" t="s">
        <v>329</v>
      </c>
      <c r="D23" s="6" t="s">
        <v>31</v>
      </c>
      <c r="E23" s="6" t="s">
        <v>52</v>
      </c>
      <c r="F23" s="6">
        <v>16.5</v>
      </c>
    </row>
    <row r="24" spans="1:6" ht="15">
      <c r="A24" s="5" t="s">
        <v>344</v>
      </c>
      <c r="B24" s="6" t="s">
        <v>345</v>
      </c>
      <c r="C24" s="6" t="s">
        <v>346</v>
      </c>
      <c r="D24" s="6" t="s">
        <v>31</v>
      </c>
      <c r="E24" s="6" t="s">
        <v>20</v>
      </c>
      <c r="F24" s="6">
        <v>14.3</v>
      </c>
    </row>
    <row r="25" spans="1:6" ht="15">
      <c r="A25" s="5" t="s">
        <v>347</v>
      </c>
      <c r="B25" s="6" t="s">
        <v>345</v>
      </c>
      <c r="C25" s="6" t="s">
        <v>34</v>
      </c>
      <c r="D25" s="6" t="s">
        <v>31</v>
      </c>
      <c r="E25" s="6" t="s">
        <v>25</v>
      </c>
      <c r="F25" s="6">
        <v>13.8</v>
      </c>
    </row>
    <row r="26" spans="1:6" ht="15">
      <c r="A26" s="5" t="s">
        <v>348</v>
      </c>
      <c r="B26" s="6" t="s">
        <v>349</v>
      </c>
      <c r="C26" s="6" t="s">
        <v>113</v>
      </c>
      <c r="D26" s="6" t="s">
        <v>31</v>
      </c>
      <c r="E26" s="6" t="s">
        <v>76</v>
      </c>
      <c r="F26" s="6">
        <v>10.3</v>
      </c>
    </row>
    <row r="27" spans="1:6" ht="15">
      <c r="A27" s="5" t="s">
        <v>350</v>
      </c>
      <c r="B27" s="6" t="s">
        <v>349</v>
      </c>
      <c r="C27" s="6" t="s">
        <v>351</v>
      </c>
      <c r="D27" s="6" t="s">
        <v>31</v>
      </c>
      <c r="E27" s="6" t="s">
        <v>154</v>
      </c>
      <c r="F27" s="6">
        <v>29.4</v>
      </c>
    </row>
    <row r="28" spans="1:6" ht="15">
      <c r="A28" s="5"/>
      <c r="B28" s="6" t="s">
        <v>359</v>
      </c>
      <c r="C28" s="6" t="s">
        <v>48</v>
      </c>
      <c r="D28" s="6" t="s">
        <v>31</v>
      </c>
      <c r="E28" s="6" t="s">
        <v>25</v>
      </c>
      <c r="F28" s="6">
        <v>20.1</v>
      </c>
    </row>
    <row r="29" spans="1:6" ht="15">
      <c r="A29" s="5" t="s">
        <v>361</v>
      </c>
      <c r="B29" s="6" t="s">
        <v>359</v>
      </c>
      <c r="C29" s="6" t="s">
        <v>362</v>
      </c>
      <c r="D29" s="6" t="s">
        <v>31</v>
      </c>
      <c r="E29" s="6" t="s">
        <v>57</v>
      </c>
      <c r="F29" s="6">
        <v>33.5</v>
      </c>
    </row>
    <row r="30" spans="1:6" ht="15">
      <c r="A30" s="5" t="s">
        <v>383</v>
      </c>
      <c r="B30" s="6" t="s">
        <v>384</v>
      </c>
      <c r="C30" s="6" t="s">
        <v>385</v>
      </c>
      <c r="D30" s="6" t="s">
        <v>31</v>
      </c>
      <c r="E30" s="6" t="s">
        <v>52</v>
      </c>
      <c r="F30" s="6">
        <v>10.4</v>
      </c>
    </row>
    <row r="31" spans="1:6" ht="15">
      <c r="A31" s="5" t="s">
        <v>388</v>
      </c>
      <c r="B31" s="6" t="s">
        <v>389</v>
      </c>
      <c r="C31" s="6" t="s">
        <v>390</v>
      </c>
      <c r="D31" s="6" t="s">
        <v>31</v>
      </c>
      <c r="E31" s="6" t="s">
        <v>25</v>
      </c>
      <c r="F31" s="6">
        <v>13.7</v>
      </c>
    </row>
    <row r="32" spans="1:6" ht="15">
      <c r="A32" s="5" t="s">
        <v>396</v>
      </c>
      <c r="B32" s="6" t="s">
        <v>397</v>
      </c>
      <c r="C32" s="6" t="s">
        <v>398</v>
      </c>
      <c r="D32" s="6" t="s">
        <v>31</v>
      </c>
      <c r="E32" s="6" t="s">
        <v>154</v>
      </c>
      <c r="F32" s="6">
        <v>20.7</v>
      </c>
    </row>
    <row r="33" spans="1:6" ht="15">
      <c r="A33" s="5" t="s">
        <v>455</v>
      </c>
      <c r="B33" s="6" t="s">
        <v>456</v>
      </c>
      <c r="C33" s="6" t="s">
        <v>89</v>
      </c>
      <c r="D33" s="6" t="s">
        <v>31</v>
      </c>
      <c r="E33" s="6" t="s">
        <v>25</v>
      </c>
      <c r="F33" s="6">
        <v>13.6</v>
      </c>
    </row>
    <row r="34" spans="1:6" ht="15">
      <c r="A34" s="5" t="s">
        <v>457</v>
      </c>
      <c r="B34" s="6" t="s">
        <v>456</v>
      </c>
      <c r="C34" s="6" t="s">
        <v>458</v>
      </c>
      <c r="D34" s="6" t="s">
        <v>31</v>
      </c>
      <c r="E34" s="6" t="s">
        <v>76</v>
      </c>
      <c r="F34" s="6">
        <v>12.8</v>
      </c>
    </row>
    <row r="35" spans="1:6" ht="15">
      <c r="A35" s="5" t="s">
        <v>464</v>
      </c>
      <c r="B35" s="6" t="s">
        <v>465</v>
      </c>
      <c r="C35" s="6" t="s">
        <v>113</v>
      </c>
      <c r="D35" s="6" t="s">
        <v>31</v>
      </c>
      <c r="E35" s="6" t="s">
        <v>25</v>
      </c>
      <c r="F35" s="6">
        <v>2.6</v>
      </c>
    </row>
    <row r="36" spans="1:6" ht="15">
      <c r="A36" s="5" t="s">
        <v>466</v>
      </c>
      <c r="B36" s="6" t="s">
        <v>465</v>
      </c>
      <c r="C36" s="6" t="s">
        <v>467</v>
      </c>
      <c r="D36" s="6" t="s">
        <v>31</v>
      </c>
      <c r="E36" s="6" t="s">
        <v>20</v>
      </c>
      <c r="F36" s="6">
        <v>21.9</v>
      </c>
    </row>
    <row r="37" spans="1:6" ht="15">
      <c r="A37" s="5" t="s">
        <v>542</v>
      </c>
      <c r="B37" s="5" t="s">
        <v>543</v>
      </c>
      <c r="C37" s="5" t="s">
        <v>544</v>
      </c>
      <c r="D37" s="5" t="s">
        <v>31</v>
      </c>
      <c r="E37" s="5" t="s">
        <v>20</v>
      </c>
      <c r="F37" s="5">
        <v>24.5</v>
      </c>
    </row>
    <row r="38" spans="1:6" ht="15">
      <c r="A38" s="5" t="s">
        <v>547</v>
      </c>
      <c r="B38" s="5" t="s">
        <v>548</v>
      </c>
      <c r="C38" s="5" t="s">
        <v>51</v>
      </c>
      <c r="D38" s="5" t="s">
        <v>31</v>
      </c>
      <c r="E38" s="5" t="s">
        <v>25</v>
      </c>
      <c r="F38" s="5">
        <v>8</v>
      </c>
    </row>
    <row r="39" spans="1:6" ht="15">
      <c r="A39" s="5" t="s">
        <v>43</v>
      </c>
      <c r="B39" s="5" t="s">
        <v>44</v>
      </c>
      <c r="C39" s="5" t="s">
        <v>45</v>
      </c>
      <c r="D39" s="5" t="s">
        <v>46</v>
      </c>
      <c r="E39" s="5" t="s">
        <v>25</v>
      </c>
      <c r="F39" s="5">
        <v>36</v>
      </c>
    </row>
    <row r="40" spans="1:6" ht="15">
      <c r="A40" s="5" t="s">
        <v>61</v>
      </c>
      <c r="B40" s="5" t="s">
        <v>62</v>
      </c>
      <c r="C40" s="5" t="s">
        <v>63</v>
      </c>
      <c r="D40" s="5" t="s">
        <v>46</v>
      </c>
      <c r="E40" s="5" t="s">
        <v>25</v>
      </c>
      <c r="F40" s="5">
        <v>36</v>
      </c>
    </row>
    <row r="41" spans="1:6" ht="15">
      <c r="A41" s="5" t="s">
        <v>64</v>
      </c>
      <c r="B41" s="5" t="s">
        <v>65</v>
      </c>
      <c r="C41" s="5" t="s">
        <v>66</v>
      </c>
      <c r="D41" s="5" t="s">
        <v>46</v>
      </c>
      <c r="E41" s="5" t="s">
        <v>25</v>
      </c>
      <c r="F41" s="5">
        <v>36</v>
      </c>
    </row>
    <row r="42" spans="1:6" ht="15">
      <c r="A42" s="5" t="s">
        <v>67</v>
      </c>
      <c r="B42" s="5" t="s">
        <v>65</v>
      </c>
      <c r="C42" s="5" t="s">
        <v>68</v>
      </c>
      <c r="D42" s="5" t="s">
        <v>46</v>
      </c>
      <c r="E42" s="5" t="s">
        <v>20</v>
      </c>
      <c r="F42" s="5">
        <v>36</v>
      </c>
    </row>
    <row r="43" spans="1:6" ht="15">
      <c r="A43" s="5" t="s">
        <v>69</v>
      </c>
      <c r="B43" s="5" t="s">
        <v>65</v>
      </c>
      <c r="C43" s="5" t="s">
        <v>70</v>
      </c>
      <c r="D43" s="5" t="s">
        <v>46</v>
      </c>
      <c r="E43" s="5" t="s">
        <v>57</v>
      </c>
      <c r="F43" s="5">
        <v>36</v>
      </c>
    </row>
    <row r="44" spans="1:6" ht="15">
      <c r="A44" s="5" t="s">
        <v>71</v>
      </c>
      <c r="B44" s="5" t="s">
        <v>65</v>
      </c>
      <c r="C44" s="5" t="s">
        <v>72</v>
      </c>
      <c r="D44" s="5" t="s">
        <v>46</v>
      </c>
      <c r="E44" s="5" t="s">
        <v>57</v>
      </c>
      <c r="F44" s="5">
        <v>36</v>
      </c>
    </row>
    <row r="45" spans="1:6" ht="15">
      <c r="A45" s="5" t="s">
        <v>270</v>
      </c>
      <c r="B45" s="5" t="s">
        <v>273</v>
      </c>
      <c r="C45" s="5" t="s">
        <v>272</v>
      </c>
      <c r="D45" s="5" t="s">
        <v>46</v>
      </c>
      <c r="E45" s="5" t="s">
        <v>76</v>
      </c>
      <c r="F45" s="5">
        <v>36</v>
      </c>
    </row>
    <row r="46" spans="1:6" ht="15">
      <c r="A46" s="5" t="s">
        <v>316</v>
      </c>
      <c r="B46" s="5" t="s">
        <v>317</v>
      </c>
      <c r="C46" s="5" t="s">
        <v>318</v>
      </c>
      <c r="D46" s="5" t="s">
        <v>46</v>
      </c>
      <c r="E46" s="5" t="s">
        <v>25</v>
      </c>
      <c r="F46" s="5">
        <v>36</v>
      </c>
    </row>
    <row r="47" spans="1:6" ht="15">
      <c r="A47" s="5" t="s">
        <v>394</v>
      </c>
      <c r="B47" s="5" t="s">
        <v>395</v>
      </c>
      <c r="C47" s="5" t="s">
        <v>213</v>
      </c>
      <c r="D47" s="5" t="s">
        <v>46</v>
      </c>
      <c r="E47" s="5" t="s">
        <v>52</v>
      </c>
      <c r="F47" s="5">
        <v>36</v>
      </c>
    </row>
    <row r="48" spans="1:6" ht="15">
      <c r="A48" s="5" t="s">
        <v>399</v>
      </c>
      <c r="B48" s="5" t="s">
        <v>400</v>
      </c>
      <c r="C48" s="5" t="s">
        <v>208</v>
      </c>
      <c r="D48" s="5" t="s">
        <v>46</v>
      </c>
      <c r="E48" s="5" t="s">
        <v>25</v>
      </c>
      <c r="F48" s="5">
        <v>36</v>
      </c>
    </row>
    <row r="49" spans="1:6" ht="15">
      <c r="A49" s="5" t="s">
        <v>32</v>
      </c>
      <c r="B49" s="5" t="s">
        <v>33</v>
      </c>
      <c r="C49" s="5" t="s">
        <v>34</v>
      </c>
      <c r="D49" s="5" t="s">
        <v>35</v>
      </c>
      <c r="E49" s="5" t="s">
        <v>25</v>
      </c>
      <c r="F49" s="5">
        <v>21.4</v>
      </c>
    </row>
    <row r="50" spans="1:6" ht="15">
      <c r="A50" s="5" t="s">
        <v>294</v>
      </c>
      <c r="B50" s="5" t="s">
        <v>295</v>
      </c>
      <c r="C50" s="5" t="s">
        <v>259</v>
      </c>
      <c r="D50" s="5" t="s">
        <v>35</v>
      </c>
      <c r="E50" s="5" t="s">
        <v>76</v>
      </c>
      <c r="F50" s="5">
        <v>36</v>
      </c>
    </row>
    <row r="51" spans="1:6" ht="15">
      <c r="A51" s="5" t="s">
        <v>332</v>
      </c>
      <c r="B51" s="5" t="s">
        <v>333</v>
      </c>
      <c r="C51" s="5" t="s">
        <v>225</v>
      </c>
      <c r="D51" s="5" t="s">
        <v>35</v>
      </c>
      <c r="E51" s="5" t="s">
        <v>25</v>
      </c>
      <c r="F51" s="5">
        <v>36</v>
      </c>
    </row>
    <row r="52" spans="1:6" ht="15">
      <c r="A52" s="5" t="s">
        <v>428</v>
      </c>
      <c r="B52" s="5" t="s">
        <v>429</v>
      </c>
      <c r="C52" s="5" t="s">
        <v>259</v>
      </c>
      <c r="D52" s="5" t="s">
        <v>35</v>
      </c>
      <c r="E52" s="5" t="s">
        <v>25</v>
      </c>
      <c r="F52" s="5">
        <v>36</v>
      </c>
    </row>
    <row r="53" spans="1:6" ht="15">
      <c r="A53" s="5" t="s">
        <v>460</v>
      </c>
      <c r="B53" s="5" t="s">
        <v>461</v>
      </c>
      <c r="C53" s="5" t="s">
        <v>225</v>
      </c>
      <c r="D53" s="5" t="s">
        <v>35</v>
      </c>
      <c r="E53" s="5" t="s">
        <v>25</v>
      </c>
      <c r="F53" s="5">
        <v>15.7</v>
      </c>
    </row>
    <row r="54" spans="1:6" ht="15">
      <c r="A54" s="5" t="s">
        <v>486</v>
      </c>
      <c r="B54" s="5" t="s">
        <v>487</v>
      </c>
      <c r="C54" s="5" t="s">
        <v>41</v>
      </c>
      <c r="D54" s="5" t="s">
        <v>35</v>
      </c>
      <c r="E54" s="5" t="s">
        <v>25</v>
      </c>
      <c r="F54" s="5">
        <v>17</v>
      </c>
    </row>
    <row r="55" spans="1:6" ht="15">
      <c r="A55" s="5" t="s">
        <v>132</v>
      </c>
      <c r="B55" s="5" t="s">
        <v>133</v>
      </c>
      <c r="C55" s="5" t="s">
        <v>134</v>
      </c>
      <c r="D55" s="5" t="s">
        <v>135</v>
      </c>
      <c r="E55" s="5" t="s">
        <v>76</v>
      </c>
      <c r="F55" s="5">
        <v>36</v>
      </c>
    </row>
    <row r="56" spans="1:6" ht="15">
      <c r="A56" s="5" t="s">
        <v>360</v>
      </c>
      <c r="B56" s="5" t="s">
        <v>359</v>
      </c>
      <c r="C56" s="5" t="s">
        <v>72</v>
      </c>
      <c r="D56" s="5" t="s">
        <v>135</v>
      </c>
      <c r="E56" s="5" t="s">
        <v>25</v>
      </c>
      <c r="F56" s="5">
        <v>36</v>
      </c>
    </row>
    <row r="57" spans="1:6" ht="15">
      <c r="A57" s="5" t="s">
        <v>99</v>
      </c>
      <c r="B57" s="6" t="s">
        <v>100</v>
      </c>
      <c r="C57" s="6" t="s">
        <v>101</v>
      </c>
      <c r="D57" s="6" t="s">
        <v>102</v>
      </c>
      <c r="E57" s="6" t="s">
        <v>76</v>
      </c>
      <c r="F57" s="6">
        <v>18.3</v>
      </c>
    </row>
    <row r="58" spans="1:6" ht="15">
      <c r="A58" s="5"/>
      <c r="B58" s="6" t="s">
        <v>144</v>
      </c>
      <c r="C58" s="6" t="s">
        <v>145</v>
      </c>
      <c r="D58" s="6" t="s">
        <v>102</v>
      </c>
      <c r="E58" s="6" t="s">
        <v>20</v>
      </c>
      <c r="F58" s="6">
        <v>36</v>
      </c>
    </row>
    <row r="59" spans="1:6" ht="15">
      <c r="A59" s="5"/>
      <c r="B59" s="6" t="s">
        <v>209</v>
      </c>
      <c r="C59" s="6" t="s">
        <v>81</v>
      </c>
      <c r="D59" s="6" t="s">
        <v>102</v>
      </c>
      <c r="E59" s="6" t="s">
        <v>25</v>
      </c>
      <c r="F59" s="6">
        <v>31.1</v>
      </c>
    </row>
    <row r="60" spans="1:6" ht="15">
      <c r="A60" s="5"/>
      <c r="B60" s="6" t="s">
        <v>209</v>
      </c>
      <c r="C60" s="6" t="s">
        <v>210</v>
      </c>
      <c r="D60" s="6" t="s">
        <v>102</v>
      </c>
      <c r="E60" s="6" t="s">
        <v>25</v>
      </c>
      <c r="F60" s="6">
        <v>36</v>
      </c>
    </row>
    <row r="61" spans="1:6" ht="15">
      <c r="A61" s="5" t="s">
        <v>214</v>
      </c>
      <c r="B61" s="6" t="s">
        <v>215</v>
      </c>
      <c r="C61" s="6" t="s">
        <v>216</v>
      </c>
      <c r="D61" s="6" t="s">
        <v>102</v>
      </c>
      <c r="E61" s="6" t="s">
        <v>17</v>
      </c>
      <c r="F61" s="6">
        <v>3.3</v>
      </c>
    </row>
    <row r="62" spans="1:6" ht="15">
      <c r="A62" s="5" t="s">
        <v>217</v>
      </c>
      <c r="B62" s="5" t="s">
        <v>215</v>
      </c>
      <c r="C62" s="5" t="s">
        <v>218</v>
      </c>
      <c r="D62" s="5" t="s">
        <v>102</v>
      </c>
      <c r="E62" s="5" t="s">
        <v>25</v>
      </c>
      <c r="F62" s="6">
        <v>4.2</v>
      </c>
    </row>
    <row r="63" spans="1:6" ht="15">
      <c r="A63" s="5"/>
      <c r="B63" s="6" t="s">
        <v>215</v>
      </c>
      <c r="C63" s="6" t="s">
        <v>41</v>
      </c>
      <c r="D63" s="6" t="s">
        <v>102</v>
      </c>
      <c r="E63" s="6" t="s">
        <v>25</v>
      </c>
      <c r="F63" s="6">
        <v>11.8</v>
      </c>
    </row>
    <row r="64" spans="1:6" ht="15">
      <c r="A64" s="5"/>
      <c r="B64" s="6" t="s">
        <v>215</v>
      </c>
      <c r="C64" s="6" t="s">
        <v>219</v>
      </c>
      <c r="D64" s="6" t="s">
        <v>102</v>
      </c>
      <c r="E64" s="6" t="s">
        <v>20</v>
      </c>
      <c r="F64" s="6">
        <v>17.5</v>
      </c>
    </row>
    <row r="65" spans="1:6" ht="15">
      <c r="A65" s="5"/>
      <c r="B65" s="6" t="s">
        <v>224</v>
      </c>
      <c r="C65" s="6" t="s">
        <v>225</v>
      </c>
      <c r="D65" s="6" t="s">
        <v>102</v>
      </c>
      <c r="E65" s="6" t="s">
        <v>25</v>
      </c>
      <c r="F65" s="6">
        <v>36</v>
      </c>
    </row>
    <row r="66" spans="1:6" ht="15">
      <c r="A66" s="5" t="s">
        <v>274</v>
      </c>
      <c r="B66" s="6" t="s">
        <v>275</v>
      </c>
      <c r="C66" s="6" t="s">
        <v>110</v>
      </c>
      <c r="D66" s="6" t="s">
        <v>102</v>
      </c>
      <c r="E66" s="6" t="s">
        <v>25</v>
      </c>
      <c r="F66" s="6">
        <v>3</v>
      </c>
    </row>
    <row r="67" spans="1:6" ht="15">
      <c r="A67" s="5" t="s">
        <v>276</v>
      </c>
      <c r="B67" s="6" t="s">
        <v>275</v>
      </c>
      <c r="C67" s="6" t="s">
        <v>277</v>
      </c>
      <c r="D67" s="6" t="s">
        <v>102</v>
      </c>
      <c r="E67" s="6" t="s">
        <v>23</v>
      </c>
      <c r="F67" s="6">
        <v>14.9</v>
      </c>
    </row>
    <row r="68" spans="1:6" ht="15">
      <c r="A68" s="5" t="s">
        <v>278</v>
      </c>
      <c r="B68" s="6" t="s">
        <v>275</v>
      </c>
      <c r="C68" s="6" t="s">
        <v>279</v>
      </c>
      <c r="D68" s="6" t="s">
        <v>102</v>
      </c>
      <c r="E68" s="6" t="s">
        <v>20</v>
      </c>
      <c r="F68" s="6">
        <v>14.5</v>
      </c>
    </row>
    <row r="69" spans="1:6" ht="15">
      <c r="A69" s="5"/>
      <c r="B69" s="6" t="s">
        <v>280</v>
      </c>
      <c r="C69" s="6" t="s">
        <v>281</v>
      </c>
      <c r="D69" s="6" t="s">
        <v>102</v>
      </c>
      <c r="E69" s="6" t="s">
        <v>25</v>
      </c>
      <c r="F69" s="6">
        <v>36</v>
      </c>
    </row>
    <row r="70" spans="1:6" ht="15">
      <c r="A70" s="5" t="s">
        <v>286</v>
      </c>
      <c r="B70" s="6" t="s">
        <v>287</v>
      </c>
      <c r="C70" s="6" t="s">
        <v>288</v>
      </c>
      <c r="D70" s="6" t="s">
        <v>102</v>
      </c>
      <c r="E70" s="6" t="s">
        <v>76</v>
      </c>
      <c r="F70" s="6">
        <v>5.1</v>
      </c>
    </row>
    <row r="71" spans="1:6" ht="15">
      <c r="A71" s="5" t="s">
        <v>313</v>
      </c>
      <c r="B71" s="6" t="s">
        <v>314</v>
      </c>
      <c r="C71" s="6" t="s">
        <v>279</v>
      </c>
      <c r="D71" s="6" t="s">
        <v>102</v>
      </c>
      <c r="E71" s="6" t="s">
        <v>154</v>
      </c>
      <c r="F71" s="6">
        <v>31.9</v>
      </c>
    </row>
    <row r="72" spans="1:6" ht="15">
      <c r="A72" s="5" t="s">
        <v>315</v>
      </c>
      <c r="B72" s="6" t="s">
        <v>314</v>
      </c>
      <c r="C72" s="6" t="s">
        <v>131</v>
      </c>
      <c r="D72" s="6" t="s">
        <v>102</v>
      </c>
      <c r="E72" s="6" t="s">
        <v>17</v>
      </c>
      <c r="F72" s="6">
        <v>31.1</v>
      </c>
    </row>
    <row r="73" spans="1:6" ht="15">
      <c r="A73" s="5"/>
      <c r="B73" s="6" t="s">
        <v>314</v>
      </c>
      <c r="C73" s="6" t="s">
        <v>171</v>
      </c>
      <c r="D73" s="6" t="s">
        <v>102</v>
      </c>
      <c r="E73" s="6" t="s">
        <v>25</v>
      </c>
      <c r="F73" s="6">
        <v>36</v>
      </c>
    </row>
    <row r="74" spans="1:6" ht="15">
      <c r="A74" s="5" t="s">
        <v>368</v>
      </c>
      <c r="B74" s="6" t="s">
        <v>369</v>
      </c>
      <c r="C74" s="6" t="s">
        <v>225</v>
      </c>
      <c r="D74" s="6" t="s">
        <v>102</v>
      </c>
      <c r="E74" s="6" t="s">
        <v>25</v>
      </c>
      <c r="F74" s="6">
        <v>23.5</v>
      </c>
    </row>
    <row r="75" spans="1:6" ht="15">
      <c r="A75" s="5" t="s">
        <v>370</v>
      </c>
      <c r="B75" s="6" t="s">
        <v>369</v>
      </c>
      <c r="C75" s="6" t="s">
        <v>371</v>
      </c>
      <c r="D75" s="6" t="s">
        <v>102</v>
      </c>
      <c r="E75" s="6" t="s">
        <v>20</v>
      </c>
      <c r="F75" s="6">
        <v>33.6</v>
      </c>
    </row>
    <row r="76" spans="1:6" ht="15">
      <c r="A76" s="5"/>
      <c r="B76" s="6" t="s">
        <v>403</v>
      </c>
      <c r="C76" s="6" t="s">
        <v>404</v>
      </c>
      <c r="D76" s="6" t="s">
        <v>102</v>
      </c>
      <c r="E76" s="6" t="s">
        <v>20</v>
      </c>
      <c r="F76" s="6">
        <v>36</v>
      </c>
    </row>
    <row r="77" spans="1:6" ht="15">
      <c r="A77" s="5"/>
      <c r="B77" s="6" t="s">
        <v>411</v>
      </c>
      <c r="C77" s="6" t="s">
        <v>412</v>
      </c>
      <c r="D77" s="6" t="s">
        <v>102</v>
      </c>
      <c r="E77" s="6" t="s">
        <v>25</v>
      </c>
      <c r="F77" s="6">
        <v>12.5</v>
      </c>
    </row>
    <row r="78" spans="1:6" ht="15">
      <c r="A78" s="5"/>
      <c r="B78" s="6" t="s">
        <v>413</v>
      </c>
      <c r="C78" s="6" t="s">
        <v>205</v>
      </c>
      <c r="D78" s="6" t="s">
        <v>102</v>
      </c>
      <c r="E78" s="6" t="s">
        <v>76</v>
      </c>
      <c r="F78" s="6">
        <v>12.7</v>
      </c>
    </row>
    <row r="79" spans="1:6" ht="15">
      <c r="A79" s="5"/>
      <c r="B79" s="6" t="s">
        <v>413</v>
      </c>
      <c r="C79" s="6" t="s">
        <v>145</v>
      </c>
      <c r="D79" s="6" t="s">
        <v>102</v>
      </c>
      <c r="E79" s="6" t="s">
        <v>20</v>
      </c>
      <c r="F79" s="6">
        <v>34.1</v>
      </c>
    </row>
    <row r="80" spans="1:6" ht="15">
      <c r="A80" s="5"/>
      <c r="B80" s="6" t="s">
        <v>413</v>
      </c>
      <c r="C80" s="6" t="s">
        <v>414</v>
      </c>
      <c r="D80" s="6" t="s">
        <v>102</v>
      </c>
      <c r="E80" s="6" t="s">
        <v>20</v>
      </c>
      <c r="F80" s="6">
        <v>36</v>
      </c>
    </row>
    <row r="81" spans="1:6" ht="15">
      <c r="A81" s="5"/>
      <c r="B81" s="6" t="s">
        <v>413</v>
      </c>
      <c r="C81" s="6" t="s">
        <v>415</v>
      </c>
      <c r="D81" s="6" t="s">
        <v>102</v>
      </c>
      <c r="E81" s="6" t="s">
        <v>20</v>
      </c>
      <c r="F81" s="6">
        <v>36</v>
      </c>
    </row>
    <row r="82" spans="1:6" ht="15">
      <c r="A82" s="5" t="s">
        <v>416</v>
      </c>
      <c r="B82" s="6" t="s">
        <v>417</v>
      </c>
      <c r="C82" s="6" t="s">
        <v>225</v>
      </c>
      <c r="D82" s="6" t="s">
        <v>102</v>
      </c>
      <c r="E82" s="6" t="s">
        <v>25</v>
      </c>
      <c r="F82" s="6">
        <v>32</v>
      </c>
    </row>
    <row r="83" spans="1:6" ht="15">
      <c r="A83" s="5" t="s">
        <v>430</v>
      </c>
      <c r="B83" s="6" t="s">
        <v>431</v>
      </c>
      <c r="C83" s="6" t="s">
        <v>421</v>
      </c>
      <c r="D83" s="6" t="s">
        <v>102</v>
      </c>
      <c r="E83" s="6" t="s">
        <v>52</v>
      </c>
      <c r="F83" s="6">
        <v>17.9</v>
      </c>
    </row>
    <row r="84" spans="1:6" ht="15">
      <c r="A84" s="5"/>
      <c r="B84" s="6" t="s">
        <v>431</v>
      </c>
      <c r="C84" s="6" t="s">
        <v>432</v>
      </c>
      <c r="D84" s="6" t="s">
        <v>102</v>
      </c>
      <c r="E84" s="6" t="s">
        <v>17</v>
      </c>
      <c r="F84" s="6">
        <v>20</v>
      </c>
    </row>
    <row r="85" spans="1:6" ht="15">
      <c r="A85" s="5" t="s">
        <v>433</v>
      </c>
      <c r="B85" s="6" t="s">
        <v>431</v>
      </c>
      <c r="C85" s="6" t="s">
        <v>225</v>
      </c>
      <c r="D85" s="6" t="s">
        <v>102</v>
      </c>
      <c r="E85" s="6" t="s">
        <v>25</v>
      </c>
      <c r="F85" s="6">
        <v>24.5</v>
      </c>
    </row>
    <row r="86" spans="1:6" ht="15">
      <c r="A86" s="5"/>
      <c r="B86" s="6" t="s">
        <v>444</v>
      </c>
      <c r="C86" s="6" t="s">
        <v>81</v>
      </c>
      <c r="D86" s="6" t="s">
        <v>102</v>
      </c>
      <c r="E86" s="6" t="s">
        <v>25</v>
      </c>
      <c r="F86" s="6">
        <v>36</v>
      </c>
    </row>
    <row r="87" spans="1:6" ht="15">
      <c r="A87" s="5" t="s">
        <v>451</v>
      </c>
      <c r="B87" s="6" t="s">
        <v>452</v>
      </c>
      <c r="C87" s="6" t="s">
        <v>362</v>
      </c>
      <c r="D87" s="6" t="s">
        <v>102</v>
      </c>
      <c r="E87" s="6" t="s">
        <v>25</v>
      </c>
      <c r="F87" s="6">
        <v>3.8</v>
      </c>
    </row>
    <row r="88" spans="1:6" ht="15">
      <c r="A88" s="5" t="s">
        <v>453</v>
      </c>
      <c r="B88" s="6" t="s">
        <v>452</v>
      </c>
      <c r="C88" s="6" t="s">
        <v>213</v>
      </c>
      <c r="D88" s="6" t="s">
        <v>102</v>
      </c>
      <c r="E88" s="6" t="s">
        <v>76</v>
      </c>
      <c r="F88" s="6">
        <v>16.8</v>
      </c>
    </row>
    <row r="89" spans="1:6" ht="15">
      <c r="A89" s="5"/>
      <c r="B89" s="6" t="s">
        <v>452</v>
      </c>
      <c r="C89" s="6" t="s">
        <v>454</v>
      </c>
      <c r="D89" s="6" t="s">
        <v>102</v>
      </c>
      <c r="E89" s="6" t="s">
        <v>20</v>
      </c>
      <c r="F89" s="6">
        <v>36</v>
      </c>
    </row>
    <row r="90" spans="1:6" ht="15">
      <c r="A90" s="5"/>
      <c r="B90" s="6" t="s">
        <v>477</v>
      </c>
      <c r="C90" s="6" t="s">
        <v>89</v>
      </c>
      <c r="D90" s="6" t="s">
        <v>102</v>
      </c>
      <c r="E90" s="6" t="s">
        <v>25</v>
      </c>
      <c r="F90" s="6">
        <v>36</v>
      </c>
    </row>
    <row r="91" spans="1:6" ht="15">
      <c r="A91" s="5" t="s">
        <v>478</v>
      </c>
      <c r="B91" s="6" t="s">
        <v>479</v>
      </c>
      <c r="C91" s="6" t="s">
        <v>301</v>
      </c>
      <c r="D91" s="6" t="s">
        <v>102</v>
      </c>
      <c r="E91" s="6" t="s">
        <v>25</v>
      </c>
      <c r="F91" s="6">
        <v>25.2</v>
      </c>
    </row>
    <row r="92" spans="1:6" ht="15">
      <c r="A92" s="5"/>
      <c r="B92" s="5" t="s">
        <v>524</v>
      </c>
      <c r="C92" s="5" t="s">
        <v>380</v>
      </c>
      <c r="D92" s="5" t="s">
        <v>102</v>
      </c>
      <c r="E92" s="5" t="s">
        <v>25</v>
      </c>
      <c r="F92" s="5">
        <v>36</v>
      </c>
    </row>
    <row r="93" spans="1:6" ht="15">
      <c r="A93" s="5" t="s">
        <v>39</v>
      </c>
      <c r="B93" s="6" t="s">
        <v>40</v>
      </c>
      <c r="C93" s="6" t="s">
        <v>41</v>
      </c>
      <c r="D93" s="6" t="s">
        <v>42</v>
      </c>
      <c r="E93" s="6" t="s">
        <v>25</v>
      </c>
      <c r="F93" s="6">
        <v>36</v>
      </c>
    </row>
    <row r="94" spans="1:6" ht="15">
      <c r="A94" s="5" t="s">
        <v>47</v>
      </c>
      <c r="B94" s="6" t="s">
        <v>44</v>
      </c>
      <c r="C94" s="6" t="s">
        <v>48</v>
      </c>
      <c r="D94" s="6" t="s">
        <v>42</v>
      </c>
      <c r="E94" s="6" t="s">
        <v>25</v>
      </c>
      <c r="F94" s="6">
        <v>14.1</v>
      </c>
    </row>
    <row r="95" spans="1:6" ht="15">
      <c r="A95" s="5" t="s">
        <v>91</v>
      </c>
      <c r="B95" s="6" t="s">
        <v>92</v>
      </c>
      <c r="C95" s="6" t="s">
        <v>93</v>
      </c>
      <c r="D95" s="6" t="s">
        <v>42</v>
      </c>
      <c r="E95" s="6" t="s">
        <v>25</v>
      </c>
      <c r="F95" s="6">
        <v>16.7</v>
      </c>
    </row>
    <row r="96" spans="1:6" ht="15">
      <c r="A96" s="5" t="s">
        <v>94</v>
      </c>
      <c r="B96" s="5" t="s">
        <v>92</v>
      </c>
      <c r="C96" s="5" t="s">
        <v>95</v>
      </c>
      <c r="D96" s="5" t="s">
        <v>42</v>
      </c>
      <c r="E96" s="5" t="s">
        <v>20</v>
      </c>
      <c r="F96" s="5">
        <v>36</v>
      </c>
    </row>
    <row r="97" spans="1:6" ht="15">
      <c r="A97" s="5" t="s">
        <v>137</v>
      </c>
      <c r="B97" s="6" t="s">
        <v>138</v>
      </c>
      <c r="C97" s="6" t="s">
        <v>139</v>
      </c>
      <c r="D97" s="6" t="s">
        <v>42</v>
      </c>
      <c r="E97" s="6" t="s">
        <v>76</v>
      </c>
      <c r="F97" s="6">
        <v>26.1</v>
      </c>
    </row>
    <row r="98" spans="1:6" ht="15">
      <c r="A98" s="5" t="s">
        <v>140</v>
      </c>
      <c r="B98" s="6" t="s">
        <v>138</v>
      </c>
      <c r="C98" s="6" t="s">
        <v>141</v>
      </c>
      <c r="D98" s="6" t="s">
        <v>42</v>
      </c>
      <c r="E98" s="6" t="s">
        <v>20</v>
      </c>
      <c r="F98" s="6">
        <v>36</v>
      </c>
    </row>
    <row r="99" spans="1:6" ht="15">
      <c r="A99" s="5" t="s">
        <v>146</v>
      </c>
      <c r="B99" s="5" t="s">
        <v>147</v>
      </c>
      <c r="C99" s="5" t="s">
        <v>148</v>
      </c>
      <c r="D99" s="5" t="s">
        <v>42</v>
      </c>
      <c r="E99" s="5" t="s">
        <v>76</v>
      </c>
      <c r="F99" s="5">
        <v>36</v>
      </c>
    </row>
    <row r="100" spans="1:6" ht="15">
      <c r="A100" s="5" t="s">
        <v>149</v>
      </c>
      <c r="B100" s="6" t="s">
        <v>150</v>
      </c>
      <c r="C100" s="6" t="s">
        <v>151</v>
      </c>
      <c r="D100" s="6" t="s">
        <v>42</v>
      </c>
      <c r="E100" s="6" t="s">
        <v>76</v>
      </c>
      <c r="F100" s="6">
        <v>24.5</v>
      </c>
    </row>
    <row r="101" spans="1:6" ht="15">
      <c r="A101" s="5" t="s">
        <v>152</v>
      </c>
      <c r="B101" s="6" t="s">
        <v>150</v>
      </c>
      <c r="C101" s="6" t="s">
        <v>153</v>
      </c>
      <c r="D101" s="6" t="s">
        <v>42</v>
      </c>
      <c r="E101" s="6" t="s">
        <v>154</v>
      </c>
      <c r="F101" s="6">
        <v>36</v>
      </c>
    </row>
    <row r="102" spans="1:6" ht="15">
      <c r="A102" s="5" t="s">
        <v>177</v>
      </c>
      <c r="B102" s="6" t="s">
        <v>178</v>
      </c>
      <c r="C102" s="6" t="s">
        <v>124</v>
      </c>
      <c r="D102" s="6" t="s">
        <v>42</v>
      </c>
      <c r="E102" s="6" t="s">
        <v>25</v>
      </c>
      <c r="F102" s="6">
        <v>13.6</v>
      </c>
    </row>
    <row r="103" spans="1:6" ht="15">
      <c r="A103" s="5" t="s">
        <v>186</v>
      </c>
      <c r="B103" s="6" t="s">
        <v>187</v>
      </c>
      <c r="C103" s="6" t="s">
        <v>188</v>
      </c>
      <c r="D103" s="6" t="s">
        <v>42</v>
      </c>
      <c r="E103" s="6" t="s">
        <v>25</v>
      </c>
      <c r="F103" s="6">
        <v>31.4</v>
      </c>
    </row>
    <row r="104" spans="1:6" ht="15">
      <c r="A104" s="5" t="s">
        <v>192</v>
      </c>
      <c r="B104" s="5" t="s">
        <v>193</v>
      </c>
      <c r="C104" s="5" t="s">
        <v>194</v>
      </c>
      <c r="D104" s="5" t="s">
        <v>42</v>
      </c>
      <c r="E104" s="5" t="s">
        <v>76</v>
      </c>
      <c r="F104" s="5">
        <v>36</v>
      </c>
    </row>
    <row r="105" spans="1:6" ht="15">
      <c r="A105" s="5" t="s">
        <v>195</v>
      </c>
      <c r="B105" s="5" t="s">
        <v>193</v>
      </c>
      <c r="C105" s="5" t="s">
        <v>196</v>
      </c>
      <c r="D105" s="5" t="s">
        <v>42</v>
      </c>
      <c r="E105" s="5" t="s">
        <v>154</v>
      </c>
      <c r="F105" s="5">
        <v>36</v>
      </c>
    </row>
    <row r="106" spans="1:6" ht="15">
      <c r="A106" s="5" t="s">
        <v>211</v>
      </c>
      <c r="B106" s="5" t="s">
        <v>212</v>
      </c>
      <c r="C106" s="5" t="s">
        <v>213</v>
      </c>
      <c r="D106" s="5" t="s">
        <v>42</v>
      </c>
      <c r="E106" s="5" t="s">
        <v>52</v>
      </c>
      <c r="F106" s="5">
        <v>36</v>
      </c>
    </row>
    <row r="107" spans="1:6" ht="15">
      <c r="A107" s="5" t="s">
        <v>222</v>
      </c>
      <c r="B107" s="6" t="s">
        <v>223</v>
      </c>
      <c r="C107" s="6" t="s">
        <v>51</v>
      </c>
      <c r="D107" s="6" t="s">
        <v>42</v>
      </c>
      <c r="E107" s="6" t="s">
        <v>25</v>
      </c>
      <c r="F107" s="6">
        <v>24.1</v>
      </c>
    </row>
    <row r="108" spans="1:6" ht="15">
      <c r="A108" s="5" t="s">
        <v>249</v>
      </c>
      <c r="B108" s="6" t="s">
        <v>250</v>
      </c>
      <c r="C108" s="6" t="s">
        <v>81</v>
      </c>
      <c r="D108" s="6" t="s">
        <v>42</v>
      </c>
      <c r="E108" s="6" t="s">
        <v>25</v>
      </c>
      <c r="F108" s="6">
        <v>36</v>
      </c>
    </row>
    <row r="109" spans="1:6" ht="15">
      <c r="A109" s="5" t="s">
        <v>251</v>
      </c>
      <c r="B109" s="6" t="s">
        <v>252</v>
      </c>
      <c r="C109" s="6" t="s">
        <v>253</v>
      </c>
      <c r="D109" s="6" t="s">
        <v>42</v>
      </c>
      <c r="E109" s="6" t="s">
        <v>25</v>
      </c>
      <c r="F109" s="6">
        <v>36</v>
      </c>
    </row>
    <row r="110" spans="1:6" ht="15">
      <c r="A110" s="5" t="s">
        <v>254</v>
      </c>
      <c r="B110" s="5" t="s">
        <v>255</v>
      </c>
      <c r="C110" s="5" t="s">
        <v>256</v>
      </c>
      <c r="D110" s="5" t="s">
        <v>42</v>
      </c>
      <c r="E110" s="5" t="s">
        <v>25</v>
      </c>
      <c r="F110" s="5">
        <v>36</v>
      </c>
    </row>
    <row r="111" spans="1:6" ht="15">
      <c r="A111" s="5" t="s">
        <v>267</v>
      </c>
      <c r="B111" s="6" t="s">
        <v>268</v>
      </c>
      <c r="C111" s="6" t="s">
        <v>269</v>
      </c>
      <c r="D111" s="6" t="s">
        <v>42</v>
      </c>
      <c r="E111" s="6" t="s">
        <v>25</v>
      </c>
      <c r="F111" s="6">
        <v>18.7</v>
      </c>
    </row>
    <row r="112" spans="1:6" ht="15">
      <c r="A112" s="5" t="s">
        <v>334</v>
      </c>
      <c r="B112" s="5" t="s">
        <v>335</v>
      </c>
      <c r="C112" s="5" t="s">
        <v>336</v>
      </c>
      <c r="D112" s="5" t="s">
        <v>42</v>
      </c>
      <c r="E112" s="5" t="s">
        <v>185</v>
      </c>
      <c r="F112" s="5">
        <v>36</v>
      </c>
    </row>
    <row r="113" spans="1:6" ht="15">
      <c r="A113" s="5" t="s">
        <v>337</v>
      </c>
      <c r="B113" s="5" t="s">
        <v>335</v>
      </c>
      <c r="C113" s="5" t="s">
        <v>338</v>
      </c>
      <c r="D113" s="5" t="s">
        <v>42</v>
      </c>
      <c r="E113" s="5" t="s">
        <v>52</v>
      </c>
      <c r="F113" s="5">
        <v>36</v>
      </c>
    </row>
    <row r="114" spans="1:6" ht="15">
      <c r="A114" s="5" t="s">
        <v>354</v>
      </c>
      <c r="B114" s="6" t="s">
        <v>355</v>
      </c>
      <c r="C114" s="6" t="s">
        <v>356</v>
      </c>
      <c r="D114" s="6" t="s">
        <v>42</v>
      </c>
      <c r="E114" s="6" t="s">
        <v>154</v>
      </c>
      <c r="F114" s="6">
        <v>36</v>
      </c>
    </row>
    <row r="115" spans="1:6" ht="15">
      <c r="A115" s="5" t="s">
        <v>357</v>
      </c>
      <c r="B115" s="5" t="s">
        <v>355</v>
      </c>
      <c r="C115" s="5" t="s">
        <v>358</v>
      </c>
      <c r="D115" s="5" t="s">
        <v>42</v>
      </c>
      <c r="E115" s="5" t="s">
        <v>76</v>
      </c>
      <c r="F115" s="5">
        <v>36</v>
      </c>
    </row>
    <row r="116" spans="1:6" ht="15">
      <c r="A116" s="5" t="s">
        <v>379</v>
      </c>
      <c r="B116" s="6" t="s">
        <v>51</v>
      </c>
      <c r="C116" s="6" t="s">
        <v>380</v>
      </c>
      <c r="D116" s="6" t="s">
        <v>42</v>
      </c>
      <c r="E116" s="6" t="s">
        <v>25</v>
      </c>
      <c r="F116" s="6">
        <v>12.4</v>
      </c>
    </row>
    <row r="117" spans="1:6" ht="15">
      <c r="A117" s="5"/>
      <c r="B117" s="6" t="s">
        <v>51</v>
      </c>
      <c r="C117" s="6" t="s">
        <v>134</v>
      </c>
      <c r="D117" s="6" t="s">
        <v>42</v>
      </c>
      <c r="E117" s="6" t="s">
        <v>25</v>
      </c>
      <c r="F117" s="6">
        <v>21.2</v>
      </c>
    </row>
    <row r="118" spans="1:6" ht="15">
      <c r="A118" s="5" t="s">
        <v>418</v>
      </c>
      <c r="B118" s="6" t="s">
        <v>417</v>
      </c>
      <c r="C118" s="6" t="s">
        <v>419</v>
      </c>
      <c r="D118" s="6" t="s">
        <v>42</v>
      </c>
      <c r="E118" s="6" t="s">
        <v>185</v>
      </c>
      <c r="F118" s="6">
        <v>36</v>
      </c>
    </row>
    <row r="119" spans="1:6" ht="15">
      <c r="A119" s="5" t="s">
        <v>420</v>
      </c>
      <c r="B119" s="6" t="s">
        <v>417</v>
      </c>
      <c r="C119" s="6" t="s">
        <v>421</v>
      </c>
      <c r="D119" s="6" t="s">
        <v>42</v>
      </c>
      <c r="E119" s="6" t="s">
        <v>52</v>
      </c>
      <c r="F119" s="6">
        <v>36</v>
      </c>
    </row>
    <row r="120" spans="1:6" ht="15">
      <c r="A120" s="5" t="s">
        <v>497</v>
      </c>
      <c r="B120" s="5" t="s">
        <v>3</v>
      </c>
      <c r="C120" s="5" t="s">
        <v>498</v>
      </c>
      <c r="D120" s="5" t="s">
        <v>42</v>
      </c>
      <c r="E120" s="5" t="s">
        <v>52</v>
      </c>
      <c r="F120" s="5">
        <v>36</v>
      </c>
    </row>
    <row r="121" spans="1:6" ht="15">
      <c r="A121" s="5" t="s">
        <v>195</v>
      </c>
      <c r="B121" s="5" t="s">
        <v>525</v>
      </c>
      <c r="C121" s="5" t="s">
        <v>51</v>
      </c>
      <c r="D121" s="5" t="s">
        <v>42</v>
      </c>
      <c r="E121" s="5" t="s">
        <v>76</v>
      </c>
      <c r="F121" s="5">
        <v>36</v>
      </c>
    </row>
    <row r="122" spans="1:6" ht="15">
      <c r="A122" s="5" t="s">
        <v>526</v>
      </c>
      <c r="B122" s="5" t="s">
        <v>527</v>
      </c>
      <c r="C122" s="5" t="s">
        <v>134</v>
      </c>
      <c r="D122" s="5" t="s">
        <v>42</v>
      </c>
      <c r="E122" s="5" t="s">
        <v>25</v>
      </c>
      <c r="F122" s="5">
        <v>16.9</v>
      </c>
    </row>
    <row r="123" spans="1:6" ht="15">
      <c r="A123" s="5" t="s">
        <v>528</v>
      </c>
      <c r="B123" s="5" t="s">
        <v>527</v>
      </c>
      <c r="C123" s="5" t="s">
        <v>351</v>
      </c>
      <c r="D123" s="5" t="s">
        <v>42</v>
      </c>
      <c r="E123" s="5" t="s">
        <v>20</v>
      </c>
      <c r="F123" s="5">
        <v>36</v>
      </c>
    </row>
    <row r="124" spans="1:6" ht="15">
      <c r="A124" s="5" t="s">
        <v>545</v>
      </c>
      <c r="B124" s="5" t="s">
        <v>546</v>
      </c>
      <c r="C124" s="5" t="s">
        <v>476</v>
      </c>
      <c r="D124" s="5" t="s">
        <v>42</v>
      </c>
      <c r="E124" s="5" t="s">
        <v>76</v>
      </c>
      <c r="F124" s="5">
        <v>36</v>
      </c>
    </row>
    <row r="125" spans="1:6" ht="15">
      <c r="A125" s="5" t="s">
        <v>162</v>
      </c>
      <c r="B125" s="6" t="s">
        <v>163</v>
      </c>
      <c r="C125" s="6" t="s">
        <v>89</v>
      </c>
      <c r="D125" s="6" t="s">
        <v>164</v>
      </c>
      <c r="E125" s="6" t="s">
        <v>25</v>
      </c>
      <c r="F125" s="6">
        <v>36</v>
      </c>
    </row>
    <row r="126" spans="1:6" ht="15">
      <c r="A126" s="5" t="s">
        <v>206</v>
      </c>
      <c r="B126" s="5" t="s">
        <v>207</v>
      </c>
      <c r="C126" s="5" t="s">
        <v>208</v>
      </c>
      <c r="D126" s="5" t="s">
        <v>164</v>
      </c>
      <c r="E126" s="5" t="s">
        <v>25</v>
      </c>
      <c r="F126" s="5">
        <v>36</v>
      </c>
    </row>
    <row r="127" spans="1:6" ht="15">
      <c r="A127" s="5" t="s">
        <v>228</v>
      </c>
      <c r="B127" s="6" t="s">
        <v>229</v>
      </c>
      <c r="C127" s="6" t="s">
        <v>230</v>
      </c>
      <c r="D127" s="6" t="s">
        <v>164</v>
      </c>
      <c r="E127" s="6" t="s">
        <v>76</v>
      </c>
      <c r="F127" s="6">
        <v>23.8</v>
      </c>
    </row>
    <row r="128" spans="1:6" ht="15">
      <c r="A128" s="5"/>
      <c r="B128" s="6" t="s">
        <v>296</v>
      </c>
      <c r="C128" s="6" t="s">
        <v>89</v>
      </c>
      <c r="D128" s="6" t="s">
        <v>164</v>
      </c>
      <c r="E128" s="6" t="s">
        <v>76</v>
      </c>
      <c r="F128" s="6">
        <v>10.1</v>
      </c>
    </row>
    <row r="129" spans="1:6" ht="15">
      <c r="A129" s="5" t="s">
        <v>308</v>
      </c>
      <c r="B129" s="6" t="s">
        <v>309</v>
      </c>
      <c r="C129" s="6" t="s">
        <v>310</v>
      </c>
      <c r="D129" s="6" t="s">
        <v>164</v>
      </c>
      <c r="E129" s="6" t="s">
        <v>25</v>
      </c>
      <c r="F129" s="6">
        <v>15.1</v>
      </c>
    </row>
    <row r="130" spans="1:6" ht="15">
      <c r="A130" s="5" t="s">
        <v>311</v>
      </c>
      <c r="B130" s="6" t="s">
        <v>309</v>
      </c>
      <c r="C130" s="6" t="s">
        <v>312</v>
      </c>
      <c r="D130" s="6" t="s">
        <v>164</v>
      </c>
      <c r="E130" s="6" t="s">
        <v>25</v>
      </c>
      <c r="F130" s="6">
        <v>15.9</v>
      </c>
    </row>
    <row r="131" spans="1:6" ht="15">
      <c r="A131" s="5" t="s">
        <v>531</v>
      </c>
      <c r="B131" s="5" t="s">
        <v>529</v>
      </c>
      <c r="C131" s="5" t="s">
        <v>218</v>
      </c>
      <c r="D131" s="5" t="s">
        <v>164</v>
      </c>
      <c r="E131" s="5" t="s">
        <v>25</v>
      </c>
      <c r="F131" s="5">
        <v>36</v>
      </c>
    </row>
    <row r="132" spans="1:6" ht="15">
      <c r="A132" s="5" t="s">
        <v>165</v>
      </c>
      <c r="B132" s="5" t="s">
        <v>5</v>
      </c>
      <c r="C132" s="5" t="s">
        <v>166</v>
      </c>
      <c r="D132" s="5" t="s">
        <v>4</v>
      </c>
      <c r="E132" s="5" t="s">
        <v>25</v>
      </c>
      <c r="F132" s="5">
        <v>36</v>
      </c>
    </row>
    <row r="133" spans="1:6" ht="15">
      <c r="A133" s="5" t="s">
        <v>401</v>
      </c>
      <c r="B133" s="5" t="s">
        <v>402</v>
      </c>
      <c r="C133" s="5" t="s">
        <v>200</v>
      </c>
      <c r="D133" s="5" t="s">
        <v>4</v>
      </c>
      <c r="E133" s="5" t="s">
        <v>25</v>
      </c>
      <c r="F133" s="5">
        <v>17.8</v>
      </c>
    </row>
    <row r="134" spans="1:6" ht="15">
      <c r="A134" s="5" t="s">
        <v>471</v>
      </c>
      <c r="B134" s="5" t="s">
        <v>472</v>
      </c>
      <c r="C134" s="5" t="s">
        <v>473</v>
      </c>
      <c r="D134" s="5" t="s">
        <v>4</v>
      </c>
      <c r="E134" s="5" t="s">
        <v>25</v>
      </c>
      <c r="F134" s="5">
        <v>3.2</v>
      </c>
    </row>
    <row r="135" spans="1:6" ht="15">
      <c r="A135" s="5" t="s">
        <v>507</v>
      </c>
      <c r="B135" s="6" t="s">
        <v>508</v>
      </c>
      <c r="C135" s="6" t="s">
        <v>509</v>
      </c>
      <c r="D135" s="6" t="s">
        <v>4</v>
      </c>
      <c r="E135" s="6" t="s">
        <v>510</v>
      </c>
      <c r="F135" s="6">
        <v>15.5</v>
      </c>
    </row>
    <row r="136" spans="1:6" ht="15">
      <c r="A136" s="5" t="s">
        <v>511</v>
      </c>
      <c r="B136" s="6" t="s">
        <v>508</v>
      </c>
      <c r="C136" s="6" t="s">
        <v>512</v>
      </c>
      <c r="D136" s="6" t="s">
        <v>4</v>
      </c>
      <c r="E136" s="6" t="s">
        <v>76</v>
      </c>
      <c r="F136" s="6">
        <v>16.1</v>
      </c>
    </row>
    <row r="137" spans="1:6" ht="15">
      <c r="A137" s="5" t="s">
        <v>513</v>
      </c>
      <c r="B137" s="5" t="s">
        <v>508</v>
      </c>
      <c r="C137" s="5" t="s">
        <v>514</v>
      </c>
      <c r="D137" s="5" t="s">
        <v>4</v>
      </c>
      <c r="E137" s="5" t="s">
        <v>154</v>
      </c>
      <c r="F137" s="5">
        <v>30.3</v>
      </c>
    </row>
    <row r="138" spans="1:6" ht="15">
      <c r="A138" s="5" t="s">
        <v>515</v>
      </c>
      <c r="B138" s="5" t="s">
        <v>508</v>
      </c>
      <c r="C138" s="5" t="s">
        <v>157</v>
      </c>
      <c r="D138" s="5" t="s">
        <v>4</v>
      </c>
      <c r="E138" s="5" t="s">
        <v>25</v>
      </c>
      <c r="F138" s="5">
        <v>17.3</v>
      </c>
    </row>
    <row r="139" spans="1:6" ht="15">
      <c r="A139" s="5" t="s">
        <v>516</v>
      </c>
      <c r="B139" s="5" t="s">
        <v>508</v>
      </c>
      <c r="C139" s="5" t="s">
        <v>517</v>
      </c>
      <c r="D139" s="5" t="s">
        <v>4</v>
      </c>
      <c r="E139" s="5" t="s">
        <v>25</v>
      </c>
      <c r="F139" s="5">
        <v>18.3</v>
      </c>
    </row>
    <row r="140" spans="1:6" ht="15">
      <c r="A140" s="5"/>
      <c r="B140" s="5" t="s">
        <v>529</v>
      </c>
      <c r="C140" s="5" t="s">
        <v>530</v>
      </c>
      <c r="D140" s="5" t="s">
        <v>4</v>
      </c>
      <c r="E140" s="5" t="s">
        <v>20</v>
      </c>
      <c r="F140" s="5">
        <v>36</v>
      </c>
    </row>
    <row r="141" spans="1:6" ht="15">
      <c r="A141" s="5"/>
      <c r="B141" s="6" t="s">
        <v>88</v>
      </c>
      <c r="C141" s="6" t="s">
        <v>89</v>
      </c>
      <c r="D141" s="6" t="s">
        <v>90</v>
      </c>
      <c r="E141" s="6" t="s">
        <v>25</v>
      </c>
      <c r="F141" s="6">
        <v>22.8</v>
      </c>
    </row>
    <row r="142" spans="1:6" ht="15">
      <c r="A142" s="5" t="s">
        <v>108</v>
      </c>
      <c r="B142" s="6" t="s">
        <v>109</v>
      </c>
      <c r="C142" s="6" t="s">
        <v>110</v>
      </c>
      <c r="D142" s="6" t="s">
        <v>90</v>
      </c>
      <c r="E142" s="6" t="s">
        <v>25</v>
      </c>
      <c r="F142" s="6">
        <v>20.8</v>
      </c>
    </row>
    <row r="143" spans="1:6" ht="15">
      <c r="A143" s="5"/>
      <c r="B143" s="6" t="s">
        <v>199</v>
      </c>
      <c r="C143" s="6" t="s">
        <v>200</v>
      </c>
      <c r="D143" s="6" t="s">
        <v>90</v>
      </c>
      <c r="E143" s="6" t="s">
        <v>76</v>
      </c>
      <c r="F143" s="6">
        <v>31.2</v>
      </c>
    </row>
    <row r="144" spans="1:6" ht="15">
      <c r="A144" s="5" t="s">
        <v>220</v>
      </c>
      <c r="B144" s="6" t="s">
        <v>221</v>
      </c>
      <c r="C144" s="6" t="s">
        <v>38</v>
      </c>
      <c r="D144" s="6" t="s">
        <v>90</v>
      </c>
      <c r="E144" s="6" t="s">
        <v>25</v>
      </c>
      <c r="F144" s="6">
        <v>1.2</v>
      </c>
    </row>
    <row r="145" spans="1:6" ht="15">
      <c r="A145" s="5" t="s">
        <v>226</v>
      </c>
      <c r="B145" s="6" t="s">
        <v>227</v>
      </c>
      <c r="C145" s="6" t="s">
        <v>24</v>
      </c>
      <c r="D145" s="6" t="s">
        <v>90</v>
      </c>
      <c r="E145" s="6" t="s">
        <v>76</v>
      </c>
      <c r="F145" s="6">
        <v>8.5</v>
      </c>
    </row>
    <row r="146" spans="1:6" ht="15">
      <c r="A146" s="5" t="s">
        <v>234</v>
      </c>
      <c r="B146" s="6" t="s">
        <v>6</v>
      </c>
      <c r="C146" s="6" t="s">
        <v>235</v>
      </c>
      <c r="D146" s="6" t="s">
        <v>90</v>
      </c>
      <c r="E146" s="6" t="s">
        <v>76</v>
      </c>
      <c r="F146" s="6">
        <v>31.7</v>
      </c>
    </row>
    <row r="147" spans="1:6" ht="15">
      <c r="A147" s="5"/>
      <c r="B147" s="6" t="s">
        <v>6</v>
      </c>
      <c r="C147" s="6" t="s">
        <v>236</v>
      </c>
      <c r="D147" s="6" t="s">
        <v>90</v>
      </c>
      <c r="E147" s="6" t="s">
        <v>23</v>
      </c>
      <c r="F147" s="6">
        <v>36</v>
      </c>
    </row>
    <row r="148" spans="1:6" ht="15">
      <c r="A148" s="5"/>
      <c r="B148" s="6" t="s">
        <v>237</v>
      </c>
      <c r="C148" s="6" t="s">
        <v>238</v>
      </c>
      <c r="D148" s="6" t="s">
        <v>90</v>
      </c>
      <c r="E148" s="6" t="s">
        <v>76</v>
      </c>
      <c r="F148" s="6">
        <v>15.1</v>
      </c>
    </row>
    <row r="149" spans="1:6" ht="15">
      <c r="A149" s="5"/>
      <c r="B149" s="6" t="s">
        <v>237</v>
      </c>
      <c r="C149" s="6" t="s">
        <v>239</v>
      </c>
      <c r="D149" s="6" t="s">
        <v>90</v>
      </c>
      <c r="E149" s="6" t="s">
        <v>154</v>
      </c>
      <c r="F149" s="6">
        <v>36.7</v>
      </c>
    </row>
    <row r="150" spans="1:6" ht="15">
      <c r="A150" s="5"/>
      <c r="B150" s="6" t="s">
        <v>247</v>
      </c>
      <c r="C150" s="6" t="s">
        <v>248</v>
      </c>
      <c r="D150" s="6" t="s">
        <v>90</v>
      </c>
      <c r="E150" s="6" t="s">
        <v>25</v>
      </c>
      <c r="F150" s="6">
        <v>23.2</v>
      </c>
    </row>
    <row r="151" spans="1:6" ht="15">
      <c r="A151" s="5" t="s">
        <v>305</v>
      </c>
      <c r="B151" s="5" t="s">
        <v>306</v>
      </c>
      <c r="C151" s="5" t="s">
        <v>307</v>
      </c>
      <c r="D151" s="5" t="s">
        <v>90</v>
      </c>
      <c r="E151" s="5" t="s">
        <v>25</v>
      </c>
      <c r="F151" s="5">
        <v>36</v>
      </c>
    </row>
    <row r="152" spans="1:6" ht="15">
      <c r="A152" s="5" t="s">
        <v>381</v>
      </c>
      <c r="B152" s="6" t="s">
        <v>382</v>
      </c>
      <c r="C152" s="6" t="s">
        <v>358</v>
      </c>
      <c r="D152" s="6" t="s">
        <v>90</v>
      </c>
      <c r="E152" s="6" t="s">
        <v>25</v>
      </c>
      <c r="F152" s="6">
        <v>20.6</v>
      </c>
    </row>
    <row r="153" spans="1:6" ht="15">
      <c r="A153" s="5" t="s">
        <v>442</v>
      </c>
      <c r="B153" s="6" t="s">
        <v>443</v>
      </c>
      <c r="C153" s="6" t="s">
        <v>358</v>
      </c>
      <c r="D153" s="6" t="s">
        <v>90</v>
      </c>
      <c r="E153" s="6" t="s">
        <v>25</v>
      </c>
      <c r="F153" s="6">
        <v>13.7</v>
      </c>
    </row>
    <row r="154" spans="1:6" ht="15">
      <c r="A154" s="5"/>
      <c r="B154" s="6" t="s">
        <v>449</v>
      </c>
      <c r="C154" s="6" t="s">
        <v>450</v>
      </c>
      <c r="D154" s="6" t="s">
        <v>90</v>
      </c>
      <c r="E154" s="6" t="s">
        <v>52</v>
      </c>
      <c r="F154" s="6">
        <v>7.3</v>
      </c>
    </row>
    <row r="155" spans="1:6" ht="15">
      <c r="A155" s="5"/>
      <c r="B155" s="6" t="s">
        <v>496</v>
      </c>
      <c r="C155" s="6" t="s">
        <v>157</v>
      </c>
      <c r="D155" s="6" t="s">
        <v>90</v>
      </c>
      <c r="E155" s="6" t="s">
        <v>76</v>
      </c>
      <c r="F155" s="6">
        <v>35.2</v>
      </c>
    </row>
    <row r="156" spans="1:6" ht="15">
      <c r="A156" s="5" t="s">
        <v>13</v>
      </c>
      <c r="B156" s="6" t="s">
        <v>14</v>
      </c>
      <c r="C156" s="6" t="s">
        <v>15</v>
      </c>
      <c r="D156" s="6" t="s">
        <v>16</v>
      </c>
      <c r="E156" s="6" t="s">
        <v>17</v>
      </c>
      <c r="F156" s="6">
        <v>18.8</v>
      </c>
    </row>
    <row r="157" spans="1:6" ht="15">
      <c r="A157" s="5" t="s">
        <v>18</v>
      </c>
      <c r="B157" s="6" t="s">
        <v>14</v>
      </c>
      <c r="C157" s="6" t="s">
        <v>19</v>
      </c>
      <c r="D157" s="6" t="s">
        <v>16</v>
      </c>
      <c r="E157" s="6" t="s">
        <v>20</v>
      </c>
      <c r="F157" s="6">
        <v>19.4</v>
      </c>
    </row>
    <row r="158" spans="1:6" ht="15">
      <c r="A158" s="5" t="s">
        <v>21</v>
      </c>
      <c r="B158" s="6" t="s">
        <v>14</v>
      </c>
      <c r="C158" s="6" t="s">
        <v>22</v>
      </c>
      <c r="D158" s="6" t="s">
        <v>16</v>
      </c>
      <c r="E158" s="6" t="s">
        <v>23</v>
      </c>
      <c r="F158" s="6">
        <v>21.3</v>
      </c>
    </row>
    <row r="159" spans="1:6" ht="15">
      <c r="A159" s="5"/>
      <c r="B159" s="6" t="s">
        <v>14</v>
      </c>
      <c r="C159" s="6" t="s">
        <v>24</v>
      </c>
      <c r="D159" s="6" t="s">
        <v>16</v>
      </c>
      <c r="E159" s="6" t="s">
        <v>25</v>
      </c>
      <c r="F159" s="6">
        <v>29.9</v>
      </c>
    </row>
    <row r="160" spans="1:6" ht="15">
      <c r="A160" s="5" t="s">
        <v>26</v>
      </c>
      <c r="B160" s="6" t="s">
        <v>14</v>
      </c>
      <c r="C160" s="6" t="s">
        <v>27</v>
      </c>
      <c r="D160" s="6" t="s">
        <v>16</v>
      </c>
      <c r="E160" s="6" t="s">
        <v>25</v>
      </c>
      <c r="F160" s="6">
        <v>36</v>
      </c>
    </row>
    <row r="161" spans="1:6" ht="15">
      <c r="A161" s="5" t="s">
        <v>73</v>
      </c>
      <c r="B161" s="6" t="s">
        <v>74</v>
      </c>
      <c r="C161" s="6" t="s">
        <v>75</v>
      </c>
      <c r="D161" s="6" t="s">
        <v>16</v>
      </c>
      <c r="E161" s="6" t="s">
        <v>76</v>
      </c>
      <c r="F161" s="6">
        <v>1</v>
      </c>
    </row>
    <row r="162" spans="1:6" ht="15">
      <c r="A162" s="5"/>
      <c r="B162" s="6" t="s">
        <v>74</v>
      </c>
      <c r="C162" s="6" t="s">
        <v>81</v>
      </c>
      <c r="D162" s="6" t="s">
        <v>16</v>
      </c>
      <c r="E162" s="6" t="s">
        <v>25</v>
      </c>
      <c r="F162" s="6">
        <v>14.8</v>
      </c>
    </row>
    <row r="163" spans="1:6" ht="15">
      <c r="A163" s="5" t="s">
        <v>103</v>
      </c>
      <c r="B163" s="6" t="s">
        <v>104</v>
      </c>
      <c r="C163" s="6" t="s">
        <v>34</v>
      </c>
      <c r="D163" s="6" t="s">
        <v>16</v>
      </c>
      <c r="E163" s="6" t="s">
        <v>25</v>
      </c>
      <c r="F163" s="6">
        <v>7.1</v>
      </c>
    </row>
    <row r="164" spans="1:6" ht="15">
      <c r="A164" s="5" t="s">
        <v>105</v>
      </c>
      <c r="B164" s="6" t="s">
        <v>106</v>
      </c>
      <c r="C164" s="6" t="s">
        <v>107</v>
      </c>
      <c r="D164" s="6" t="s">
        <v>16</v>
      </c>
      <c r="E164" s="6" t="s">
        <v>25</v>
      </c>
      <c r="F164" s="6">
        <v>15.8</v>
      </c>
    </row>
    <row r="165" spans="1:6" ht="15">
      <c r="A165" s="5" t="s">
        <v>127</v>
      </c>
      <c r="B165" s="6" t="s">
        <v>128</v>
      </c>
      <c r="C165" s="6" t="s">
        <v>129</v>
      </c>
      <c r="D165" s="6" t="s">
        <v>16</v>
      </c>
      <c r="E165" s="6" t="s">
        <v>25</v>
      </c>
      <c r="F165" s="6">
        <v>6</v>
      </c>
    </row>
    <row r="166" spans="1:6" ht="15">
      <c r="A166" s="5" t="s">
        <v>130</v>
      </c>
      <c r="B166" s="6" t="s">
        <v>128</v>
      </c>
      <c r="C166" s="6" t="s">
        <v>131</v>
      </c>
      <c r="D166" s="6" t="s">
        <v>16</v>
      </c>
      <c r="E166" s="6" t="s">
        <v>17</v>
      </c>
      <c r="F166" s="6">
        <v>9.7</v>
      </c>
    </row>
    <row r="167" spans="1:6" ht="15">
      <c r="A167" s="5" t="s">
        <v>167</v>
      </c>
      <c r="B167" s="6" t="s">
        <v>168</v>
      </c>
      <c r="C167" s="6" t="s">
        <v>169</v>
      </c>
      <c r="D167" s="6" t="s">
        <v>16</v>
      </c>
      <c r="E167" s="6" t="s">
        <v>23</v>
      </c>
      <c r="F167" s="6">
        <v>10.3</v>
      </c>
    </row>
    <row r="168" spans="1:6" ht="15">
      <c r="A168" s="5" t="s">
        <v>170</v>
      </c>
      <c r="B168" s="6" t="s">
        <v>168</v>
      </c>
      <c r="C168" s="6" t="s">
        <v>171</v>
      </c>
      <c r="D168" s="6" t="s">
        <v>16</v>
      </c>
      <c r="E168" s="6" t="s">
        <v>57</v>
      </c>
      <c r="F168" s="6">
        <v>27.7</v>
      </c>
    </row>
    <row r="169" spans="1:6" ht="15">
      <c r="A169" s="5"/>
      <c r="B169" s="6" t="s">
        <v>179</v>
      </c>
      <c r="C169" s="6" t="s">
        <v>180</v>
      </c>
      <c r="D169" s="6" t="s">
        <v>16</v>
      </c>
      <c r="E169" s="6" t="s">
        <v>25</v>
      </c>
      <c r="F169" s="6">
        <v>10.3</v>
      </c>
    </row>
    <row r="170" spans="1:6" ht="15">
      <c r="A170" s="5"/>
      <c r="B170" s="6" t="s">
        <v>179</v>
      </c>
      <c r="C170" s="6" t="s">
        <v>110</v>
      </c>
      <c r="D170" s="6" t="s">
        <v>16</v>
      </c>
      <c r="E170" s="6" t="s">
        <v>25</v>
      </c>
      <c r="F170" s="6">
        <v>14</v>
      </c>
    </row>
    <row r="171" spans="1:6" ht="15">
      <c r="A171" s="5" t="s">
        <v>181</v>
      </c>
      <c r="B171" s="6" t="s">
        <v>179</v>
      </c>
      <c r="C171" s="6" t="s">
        <v>182</v>
      </c>
      <c r="D171" s="6" t="s">
        <v>16</v>
      </c>
      <c r="E171" s="6" t="s">
        <v>17</v>
      </c>
      <c r="F171" s="6">
        <v>15.6</v>
      </c>
    </row>
    <row r="172" spans="1:6" ht="15">
      <c r="A172" s="5" t="s">
        <v>183</v>
      </c>
      <c r="B172" s="6" t="s">
        <v>179</v>
      </c>
      <c r="C172" s="6" t="s">
        <v>51</v>
      </c>
      <c r="D172" s="6" t="s">
        <v>16</v>
      </c>
      <c r="E172" s="6" t="s">
        <v>25</v>
      </c>
      <c r="F172" s="6">
        <v>20.1</v>
      </c>
    </row>
    <row r="173" spans="1:6" ht="15">
      <c r="A173" s="5"/>
      <c r="B173" s="6" t="s">
        <v>179</v>
      </c>
      <c r="C173" s="6" t="s">
        <v>184</v>
      </c>
      <c r="D173" s="6" t="s">
        <v>16</v>
      </c>
      <c r="E173" s="6" t="s">
        <v>185</v>
      </c>
      <c r="F173" s="6">
        <v>36</v>
      </c>
    </row>
    <row r="174" spans="1:6" ht="15">
      <c r="A174" s="5"/>
      <c r="B174" s="6" t="s">
        <v>7</v>
      </c>
      <c r="C174" s="6" t="s">
        <v>60</v>
      </c>
      <c r="D174" s="6" t="s">
        <v>16</v>
      </c>
      <c r="E174" s="6" t="s">
        <v>25</v>
      </c>
      <c r="F174" s="6">
        <v>14.1</v>
      </c>
    </row>
    <row r="175" spans="1:6" ht="15">
      <c r="A175" s="5"/>
      <c r="B175" s="6" t="s">
        <v>300</v>
      </c>
      <c r="C175" s="6" t="s">
        <v>301</v>
      </c>
      <c r="D175" s="6" t="s">
        <v>16</v>
      </c>
      <c r="E175" s="6" t="s">
        <v>76</v>
      </c>
      <c r="F175" s="6">
        <v>25.9</v>
      </c>
    </row>
    <row r="176" spans="1:6" ht="15">
      <c r="A176" s="5"/>
      <c r="B176" s="6" t="s">
        <v>330</v>
      </c>
      <c r="C176" s="6" t="s">
        <v>331</v>
      </c>
      <c r="D176" s="6" t="s">
        <v>16</v>
      </c>
      <c r="E176" s="6" t="s">
        <v>17</v>
      </c>
      <c r="F176" s="6">
        <v>26.4</v>
      </c>
    </row>
    <row r="177" spans="1:6" ht="15">
      <c r="A177" s="5"/>
      <c r="B177" s="6" t="s">
        <v>352</v>
      </c>
      <c r="C177" s="6" t="s">
        <v>353</v>
      </c>
      <c r="D177" s="6" t="s">
        <v>16</v>
      </c>
      <c r="E177" s="6" t="s">
        <v>76</v>
      </c>
      <c r="F177" s="6">
        <v>17</v>
      </c>
    </row>
    <row r="178" spans="1:6" ht="15">
      <c r="A178" s="5" t="s">
        <v>363</v>
      </c>
      <c r="B178" s="6" t="s">
        <v>364</v>
      </c>
      <c r="C178" s="6" t="s">
        <v>238</v>
      </c>
      <c r="D178" s="6" t="s">
        <v>16</v>
      </c>
      <c r="E178" s="6" t="s">
        <v>76</v>
      </c>
      <c r="F178" s="6">
        <v>8.9</v>
      </c>
    </row>
    <row r="179" spans="1:6" ht="15">
      <c r="A179" s="5"/>
      <c r="B179" s="6" t="s">
        <v>372</v>
      </c>
      <c r="C179" s="6" t="s">
        <v>101</v>
      </c>
      <c r="D179" s="6" t="s">
        <v>16</v>
      </c>
      <c r="E179" s="6" t="s">
        <v>25</v>
      </c>
      <c r="F179" s="6">
        <v>12.3</v>
      </c>
    </row>
    <row r="180" spans="1:6" ht="15">
      <c r="A180" s="5"/>
      <c r="B180" s="6" t="s">
        <v>372</v>
      </c>
      <c r="C180" s="6" t="s">
        <v>72</v>
      </c>
      <c r="D180" s="6" t="s">
        <v>16</v>
      </c>
      <c r="E180" s="6" t="s">
        <v>57</v>
      </c>
      <c r="F180" s="6">
        <v>32</v>
      </c>
    </row>
    <row r="181" spans="1:6" ht="15">
      <c r="A181" s="5"/>
      <c r="B181" s="5" t="s">
        <v>372</v>
      </c>
      <c r="C181" s="5" t="s">
        <v>141</v>
      </c>
      <c r="D181" s="5" t="s">
        <v>16</v>
      </c>
      <c r="E181" s="5" t="s">
        <v>20</v>
      </c>
      <c r="F181" s="5">
        <v>32.8</v>
      </c>
    </row>
    <row r="182" spans="1:6" ht="15">
      <c r="A182" s="5"/>
      <c r="B182" s="5" t="s">
        <v>372</v>
      </c>
      <c r="C182" s="5" t="s">
        <v>373</v>
      </c>
      <c r="D182" s="5" t="s">
        <v>16</v>
      </c>
      <c r="E182" s="5" t="s">
        <v>374</v>
      </c>
      <c r="F182" s="5">
        <v>36</v>
      </c>
    </row>
    <row r="183" spans="1:6" ht="15">
      <c r="A183" s="5"/>
      <c r="B183" s="6" t="s">
        <v>372</v>
      </c>
      <c r="C183" s="6" t="s">
        <v>375</v>
      </c>
      <c r="D183" s="6" t="s">
        <v>16</v>
      </c>
      <c r="E183" s="6" t="s">
        <v>17</v>
      </c>
      <c r="F183" s="6">
        <v>33.1</v>
      </c>
    </row>
    <row r="184" spans="1:6" ht="15">
      <c r="A184" s="5"/>
      <c r="B184" s="6" t="s">
        <v>372</v>
      </c>
      <c r="C184" s="6" t="s">
        <v>175</v>
      </c>
      <c r="D184" s="6" t="s">
        <v>16</v>
      </c>
      <c r="E184" s="6" t="s">
        <v>57</v>
      </c>
      <c r="F184" s="6">
        <v>36</v>
      </c>
    </row>
    <row r="185" spans="1:6" ht="15">
      <c r="A185" s="5" t="s">
        <v>425</v>
      </c>
      <c r="B185" s="6" t="s">
        <v>426</v>
      </c>
      <c r="C185" s="6" t="s">
        <v>427</v>
      </c>
      <c r="D185" s="6" t="s">
        <v>16</v>
      </c>
      <c r="E185" s="6" t="s">
        <v>52</v>
      </c>
      <c r="F185" s="6">
        <v>15.1</v>
      </c>
    </row>
    <row r="186" spans="1:6" ht="15">
      <c r="A186" s="5"/>
      <c r="B186" s="6" t="s">
        <v>437</v>
      </c>
      <c r="C186" s="6" t="s">
        <v>438</v>
      </c>
      <c r="D186" s="6" t="s">
        <v>16</v>
      </c>
      <c r="E186" s="6" t="s">
        <v>76</v>
      </c>
      <c r="F186" s="6">
        <v>36</v>
      </c>
    </row>
    <row r="187" spans="1:6" ht="15">
      <c r="A187" s="5"/>
      <c r="B187" s="6" t="s">
        <v>439</v>
      </c>
      <c r="C187" s="6" t="s">
        <v>208</v>
      </c>
      <c r="D187" s="6" t="s">
        <v>16</v>
      </c>
      <c r="E187" s="6" t="s">
        <v>25</v>
      </c>
      <c r="F187" s="6">
        <v>36</v>
      </c>
    </row>
    <row r="188" spans="1:6" ht="15">
      <c r="A188" s="5"/>
      <c r="B188" s="6" t="s">
        <v>440</v>
      </c>
      <c r="C188" s="6" t="s">
        <v>441</v>
      </c>
      <c r="D188" s="6" t="s">
        <v>16</v>
      </c>
      <c r="E188" s="6" t="s">
        <v>20</v>
      </c>
      <c r="F188" s="6">
        <v>35.6</v>
      </c>
    </row>
    <row r="189" spans="1:6" ht="15">
      <c r="A189" s="5"/>
      <c r="B189" s="5" t="s">
        <v>440</v>
      </c>
      <c r="C189" s="5" t="s">
        <v>200</v>
      </c>
      <c r="D189" s="5" t="s">
        <v>16</v>
      </c>
      <c r="E189" s="5" t="s">
        <v>25</v>
      </c>
      <c r="F189" s="5">
        <v>29.9</v>
      </c>
    </row>
    <row r="190" spans="1:6" ht="15">
      <c r="A190" s="5"/>
      <c r="B190" s="6" t="s">
        <v>446</v>
      </c>
      <c r="C190" s="6" t="s">
        <v>448</v>
      </c>
      <c r="D190" s="6" t="s">
        <v>16</v>
      </c>
      <c r="E190" s="6" t="s">
        <v>20</v>
      </c>
      <c r="F190" s="6">
        <v>36</v>
      </c>
    </row>
    <row r="191" spans="1:6" ht="15">
      <c r="A191" s="5" t="s">
        <v>474</v>
      </c>
      <c r="B191" s="6" t="s">
        <v>475</v>
      </c>
      <c r="C191" s="6" t="s">
        <v>476</v>
      </c>
      <c r="D191" s="6" t="s">
        <v>16</v>
      </c>
      <c r="E191" s="6" t="s">
        <v>76</v>
      </c>
      <c r="F191" s="6">
        <v>20.1</v>
      </c>
    </row>
    <row r="192" spans="1:6" ht="15">
      <c r="A192" s="5" t="s">
        <v>494</v>
      </c>
      <c r="B192" s="6" t="s">
        <v>495</v>
      </c>
      <c r="C192" s="6" t="s">
        <v>253</v>
      </c>
      <c r="D192" s="6" t="s">
        <v>16</v>
      </c>
      <c r="E192" s="6" t="s">
        <v>25</v>
      </c>
      <c r="F192" s="6">
        <v>6.8</v>
      </c>
    </row>
    <row r="193" spans="1:6" ht="15">
      <c r="A193" s="5" t="s">
        <v>504</v>
      </c>
      <c r="B193" s="6" t="s">
        <v>505</v>
      </c>
      <c r="C193" s="6" t="s">
        <v>506</v>
      </c>
      <c r="D193" s="6" t="s">
        <v>16</v>
      </c>
      <c r="E193" s="6" t="s">
        <v>25</v>
      </c>
      <c r="F193" s="6">
        <v>7.5</v>
      </c>
    </row>
    <row r="194" spans="1:6" ht="15">
      <c r="A194" s="5" t="s">
        <v>518</v>
      </c>
      <c r="B194" s="6" t="s">
        <v>519</v>
      </c>
      <c r="C194" s="6" t="s">
        <v>198</v>
      </c>
      <c r="D194" s="6" t="s">
        <v>16</v>
      </c>
      <c r="E194" s="6" t="s">
        <v>25</v>
      </c>
      <c r="F194" s="6">
        <v>11</v>
      </c>
    </row>
    <row r="195" spans="1:6" ht="15">
      <c r="A195" s="5"/>
      <c r="B195" s="5" t="s">
        <v>532</v>
      </c>
      <c r="C195" s="5" t="s">
        <v>533</v>
      </c>
      <c r="D195" s="5" t="s">
        <v>16</v>
      </c>
      <c r="E195" s="5" t="s">
        <v>154</v>
      </c>
      <c r="F195" s="5">
        <v>33.6</v>
      </c>
    </row>
    <row r="196" spans="1:6" ht="15">
      <c r="A196" s="5" t="s">
        <v>82</v>
      </c>
      <c r="B196" s="6" t="s">
        <v>83</v>
      </c>
      <c r="C196" s="6" t="s">
        <v>84</v>
      </c>
      <c r="D196" s="6" t="s">
        <v>85</v>
      </c>
      <c r="E196" s="6" t="s">
        <v>25</v>
      </c>
      <c r="F196" s="6">
        <v>24.4</v>
      </c>
    </row>
    <row r="197" spans="1:6" ht="15">
      <c r="A197" s="5" t="s">
        <v>86</v>
      </c>
      <c r="B197" s="6" t="s">
        <v>83</v>
      </c>
      <c r="C197" s="6" t="s">
        <v>87</v>
      </c>
      <c r="D197" s="6" t="s">
        <v>85</v>
      </c>
      <c r="E197" s="6" t="s">
        <v>52</v>
      </c>
      <c r="F197" s="6">
        <v>32.4</v>
      </c>
    </row>
    <row r="198" spans="1:6" ht="15">
      <c r="A198" s="5" t="s">
        <v>111</v>
      </c>
      <c r="B198" s="6" t="s">
        <v>112</v>
      </c>
      <c r="C198" s="6" t="s">
        <v>113</v>
      </c>
      <c r="D198" s="6" t="s">
        <v>85</v>
      </c>
      <c r="E198" s="6" t="s">
        <v>76</v>
      </c>
      <c r="F198" s="6">
        <v>35.6</v>
      </c>
    </row>
    <row r="199" spans="1:6" ht="15">
      <c r="A199" s="5" t="s">
        <v>159</v>
      </c>
      <c r="B199" s="6" t="s">
        <v>160</v>
      </c>
      <c r="C199" s="6" t="s">
        <v>161</v>
      </c>
      <c r="D199" s="6" t="s">
        <v>85</v>
      </c>
      <c r="E199" s="6" t="s">
        <v>25</v>
      </c>
      <c r="F199" s="6">
        <v>10.6</v>
      </c>
    </row>
    <row r="200" spans="1:6" ht="15">
      <c r="A200" s="5"/>
      <c r="B200" s="6" t="s">
        <v>204</v>
      </c>
      <c r="C200" s="6" t="s">
        <v>205</v>
      </c>
      <c r="D200" s="6" t="s">
        <v>85</v>
      </c>
      <c r="E200" s="6" t="s">
        <v>25</v>
      </c>
      <c r="F200" s="6">
        <v>36</v>
      </c>
    </row>
    <row r="201" spans="1:6" ht="15">
      <c r="A201" s="5" t="s">
        <v>231</v>
      </c>
      <c r="B201" s="5" t="s">
        <v>232</v>
      </c>
      <c r="C201" s="5" t="s">
        <v>233</v>
      </c>
      <c r="D201" s="5" t="s">
        <v>85</v>
      </c>
      <c r="E201" s="5" t="s">
        <v>76</v>
      </c>
      <c r="F201" s="5">
        <v>36</v>
      </c>
    </row>
    <row r="202" spans="1:6" ht="15">
      <c r="A202" s="5" t="s">
        <v>240</v>
      </c>
      <c r="B202" s="5" t="s">
        <v>241</v>
      </c>
      <c r="C202" s="5" t="s">
        <v>242</v>
      </c>
      <c r="D202" s="5" t="s">
        <v>85</v>
      </c>
      <c r="E202" s="5" t="s">
        <v>76</v>
      </c>
      <c r="F202" s="5">
        <v>36</v>
      </c>
    </row>
    <row r="203" spans="1:6" ht="15">
      <c r="A203" s="5" t="s">
        <v>270</v>
      </c>
      <c r="B203" s="6" t="s">
        <v>271</v>
      </c>
      <c r="C203" s="6" t="s">
        <v>272</v>
      </c>
      <c r="D203" s="6" t="s">
        <v>85</v>
      </c>
      <c r="E203" s="6" t="s">
        <v>76</v>
      </c>
      <c r="F203" s="6">
        <v>23.9</v>
      </c>
    </row>
    <row r="204" spans="1:6" ht="15">
      <c r="A204" s="5"/>
      <c r="B204" s="6" t="s">
        <v>271</v>
      </c>
      <c r="C204" s="6" t="s">
        <v>81</v>
      </c>
      <c r="D204" s="6" t="s">
        <v>85</v>
      </c>
      <c r="E204" s="6" t="s">
        <v>25</v>
      </c>
      <c r="F204" s="6">
        <v>36</v>
      </c>
    </row>
    <row r="205" spans="1:6" ht="15">
      <c r="A205" s="5" t="s">
        <v>298</v>
      </c>
      <c r="B205" s="5" t="s">
        <v>299</v>
      </c>
      <c r="C205" s="5" t="s">
        <v>48</v>
      </c>
      <c r="D205" s="5" t="s">
        <v>85</v>
      </c>
      <c r="E205" s="5" t="s">
        <v>25</v>
      </c>
      <c r="F205" s="5">
        <v>36</v>
      </c>
    </row>
    <row r="206" spans="1:6" ht="15">
      <c r="A206" s="5" t="s">
        <v>365</v>
      </c>
      <c r="B206" s="6" t="s">
        <v>366</v>
      </c>
      <c r="C206" s="6" t="s">
        <v>367</v>
      </c>
      <c r="D206" s="6" t="s">
        <v>85</v>
      </c>
      <c r="E206" s="6" t="s">
        <v>20</v>
      </c>
      <c r="F206" s="6">
        <v>31</v>
      </c>
    </row>
    <row r="207" spans="1:6" ht="15">
      <c r="A207" s="5" t="s">
        <v>386</v>
      </c>
      <c r="B207" s="5" t="s">
        <v>387</v>
      </c>
      <c r="C207" s="5" t="s">
        <v>84</v>
      </c>
      <c r="D207" s="5" t="s">
        <v>85</v>
      </c>
      <c r="E207" s="5" t="s">
        <v>25</v>
      </c>
      <c r="F207" s="5">
        <v>36</v>
      </c>
    </row>
    <row r="208" spans="1:6" ht="15">
      <c r="A208" s="5" t="s">
        <v>445</v>
      </c>
      <c r="B208" s="6" t="s">
        <v>446</v>
      </c>
      <c r="C208" s="6" t="s">
        <v>447</v>
      </c>
      <c r="D208" s="6" t="s">
        <v>85</v>
      </c>
      <c r="E208" s="6" t="s">
        <v>76</v>
      </c>
      <c r="F208" s="6">
        <v>36</v>
      </c>
    </row>
    <row r="209" spans="1:6" ht="15">
      <c r="A209" s="5" t="s">
        <v>480</v>
      </c>
      <c r="B209" s="6" t="s">
        <v>481</v>
      </c>
      <c r="C209" s="6" t="s">
        <v>482</v>
      </c>
      <c r="D209" s="6" t="s">
        <v>85</v>
      </c>
      <c r="E209" s="6" t="s">
        <v>25</v>
      </c>
      <c r="F209" s="6">
        <v>24</v>
      </c>
    </row>
    <row r="210" spans="1:6" ht="15">
      <c r="A210" s="5" t="s">
        <v>537</v>
      </c>
      <c r="B210" s="5" t="s">
        <v>538</v>
      </c>
      <c r="C210" s="5" t="s">
        <v>539</v>
      </c>
      <c r="D210" s="5" t="s">
        <v>85</v>
      </c>
      <c r="E210" s="5" t="s">
        <v>20</v>
      </c>
      <c r="F210" s="5">
        <v>36</v>
      </c>
    </row>
    <row r="211" spans="1:6" ht="15">
      <c r="A211" s="5"/>
      <c r="B211" s="6" t="s">
        <v>243</v>
      </c>
      <c r="C211" s="6" t="s">
        <v>93</v>
      </c>
      <c r="D211" s="6" t="s">
        <v>244</v>
      </c>
      <c r="E211" s="6" t="s">
        <v>25</v>
      </c>
      <c r="F211" s="6">
        <v>13.4</v>
      </c>
    </row>
    <row r="212" spans="1:6" ht="15">
      <c r="A212" s="5" t="s">
        <v>324</v>
      </c>
      <c r="B212" s="5" t="s">
        <v>325</v>
      </c>
      <c r="C212" s="5" t="s">
        <v>326</v>
      </c>
      <c r="D212" s="5" t="s">
        <v>244</v>
      </c>
      <c r="E212" s="5" t="s">
        <v>76</v>
      </c>
      <c r="F212" s="5">
        <v>36</v>
      </c>
    </row>
    <row r="213" spans="1:6" ht="15">
      <c r="A213" s="5" t="s">
        <v>462</v>
      </c>
      <c r="B213" s="6" t="s">
        <v>463</v>
      </c>
      <c r="C213" s="6" t="s">
        <v>326</v>
      </c>
      <c r="D213" s="6" t="s">
        <v>244</v>
      </c>
      <c r="E213" s="6" t="s">
        <v>25</v>
      </c>
      <c r="F213" s="6">
        <v>13.2</v>
      </c>
    </row>
    <row r="214" spans="1:6" ht="15">
      <c r="A214" s="5" t="s">
        <v>483</v>
      </c>
      <c r="B214" s="5" t="s">
        <v>484</v>
      </c>
      <c r="C214" s="5" t="s">
        <v>485</v>
      </c>
      <c r="D214" s="5" t="s">
        <v>244</v>
      </c>
      <c r="E214" s="5" t="s">
        <v>25</v>
      </c>
      <c r="F214" s="5">
        <v>36</v>
      </c>
    </row>
    <row r="215" spans="1:6" ht="15">
      <c r="A215" s="5" t="s">
        <v>488</v>
      </c>
      <c r="B215" s="6" t="s">
        <v>489</v>
      </c>
      <c r="C215" s="6" t="s">
        <v>93</v>
      </c>
      <c r="D215" s="6" t="s">
        <v>244</v>
      </c>
      <c r="E215" s="6" t="s">
        <v>25</v>
      </c>
      <c r="F215" s="6">
        <v>11.3</v>
      </c>
    </row>
    <row r="216" spans="1:6" ht="15">
      <c r="A216" s="5" t="s">
        <v>490</v>
      </c>
      <c r="B216" s="5" t="s">
        <v>491</v>
      </c>
      <c r="C216" s="5" t="s">
        <v>492</v>
      </c>
      <c r="D216" s="5" t="s">
        <v>244</v>
      </c>
      <c r="E216" s="5" t="s">
        <v>20</v>
      </c>
      <c r="F216" s="5">
        <v>26.8</v>
      </c>
    </row>
    <row r="217" spans="1:6" ht="15">
      <c r="A217" s="5"/>
      <c r="B217" s="5" t="s">
        <v>499</v>
      </c>
      <c r="C217" s="5" t="s">
        <v>341</v>
      </c>
      <c r="D217" s="5" t="s">
        <v>244</v>
      </c>
      <c r="E217" s="5" t="s">
        <v>20</v>
      </c>
      <c r="F217" s="5">
        <v>33.2</v>
      </c>
    </row>
    <row r="218" spans="1:6" ht="15">
      <c r="A218" s="5" t="s">
        <v>500</v>
      </c>
      <c r="B218" s="6" t="s">
        <v>499</v>
      </c>
      <c r="C218" s="6" t="s">
        <v>501</v>
      </c>
      <c r="D218" s="6" t="s">
        <v>244</v>
      </c>
      <c r="E218" s="6" t="s">
        <v>25</v>
      </c>
      <c r="F218" s="6">
        <v>12.5</v>
      </c>
    </row>
    <row r="219" spans="1:6" ht="15">
      <c r="A219" s="5" t="s">
        <v>502</v>
      </c>
      <c r="B219" s="6" t="s">
        <v>499</v>
      </c>
      <c r="C219" s="6" t="s">
        <v>503</v>
      </c>
      <c r="D219" s="6" t="s">
        <v>244</v>
      </c>
      <c r="E219" s="6" t="s">
        <v>17</v>
      </c>
      <c r="F219" s="6">
        <v>17.5</v>
      </c>
    </row>
    <row r="220" spans="1:6" ht="15">
      <c r="A220" s="5"/>
      <c r="B220" s="5" t="s">
        <v>499</v>
      </c>
      <c r="C220" s="5" t="s">
        <v>171</v>
      </c>
      <c r="D220" s="5" t="s">
        <v>244</v>
      </c>
      <c r="E220" s="5" t="s">
        <v>25</v>
      </c>
      <c r="F220" s="5">
        <v>17.8</v>
      </c>
    </row>
    <row r="221" spans="1:6" ht="15">
      <c r="A221" s="5"/>
      <c r="B221" s="5" t="s">
        <v>520</v>
      </c>
      <c r="C221" s="5" t="s">
        <v>521</v>
      </c>
      <c r="D221" s="5" t="s">
        <v>244</v>
      </c>
      <c r="E221" s="5" t="s">
        <v>76</v>
      </c>
      <c r="F221" s="5">
        <v>17.4</v>
      </c>
    </row>
    <row r="222" spans="1:6" ht="15">
      <c r="A222" s="5"/>
      <c r="B222" s="5" t="s">
        <v>96</v>
      </c>
      <c r="C222" s="5" t="s">
        <v>97</v>
      </c>
      <c r="D222" s="5" t="s">
        <v>98</v>
      </c>
      <c r="E222" s="5" t="s">
        <v>76</v>
      </c>
      <c r="F222" s="5">
        <v>36</v>
      </c>
    </row>
    <row r="223" spans="1:6" ht="15">
      <c r="A223" s="5" t="s">
        <v>142</v>
      </c>
      <c r="B223" s="5" t="s">
        <v>143</v>
      </c>
      <c r="C223" s="5" t="s">
        <v>134</v>
      </c>
      <c r="D223" s="5" t="s">
        <v>98</v>
      </c>
      <c r="E223" s="5" t="s">
        <v>25</v>
      </c>
      <c r="F223" s="5">
        <v>11</v>
      </c>
    </row>
    <row r="224" spans="1:6" ht="15">
      <c r="A224" s="5"/>
      <c r="B224" s="5" t="s">
        <v>197</v>
      </c>
      <c r="C224" s="5" t="s">
        <v>15</v>
      </c>
      <c r="D224" s="5" t="s">
        <v>98</v>
      </c>
      <c r="E224" s="5" t="s">
        <v>25</v>
      </c>
      <c r="F224" s="5">
        <v>18</v>
      </c>
    </row>
    <row r="225" spans="1:6" ht="15">
      <c r="A225" s="5"/>
      <c r="B225" s="5" t="s">
        <v>197</v>
      </c>
      <c r="C225" s="5" t="s">
        <v>198</v>
      </c>
      <c r="D225" s="5" t="s">
        <v>98</v>
      </c>
      <c r="E225" s="5" t="s">
        <v>57</v>
      </c>
      <c r="F225" s="5">
        <v>27.6</v>
      </c>
    </row>
    <row r="226" spans="1:6" ht="15">
      <c r="A226" s="5"/>
      <c r="B226" s="5" t="s">
        <v>245</v>
      </c>
      <c r="C226" s="5" t="s">
        <v>246</v>
      </c>
      <c r="D226" s="5" t="s">
        <v>98</v>
      </c>
      <c r="E226" s="5" t="s">
        <v>25</v>
      </c>
      <c r="F226" s="5">
        <v>26.8</v>
      </c>
    </row>
    <row r="227" spans="1:6" ht="15">
      <c r="A227" s="5"/>
      <c r="B227" s="5" t="s">
        <v>297</v>
      </c>
      <c r="C227" s="5" t="s">
        <v>81</v>
      </c>
      <c r="D227" s="5" t="s">
        <v>98</v>
      </c>
      <c r="E227" s="5" t="s">
        <v>25</v>
      </c>
      <c r="F227" s="5">
        <v>6.5</v>
      </c>
    </row>
    <row r="228" spans="1:6" ht="15">
      <c r="A228" s="5" t="s">
        <v>319</v>
      </c>
      <c r="B228" s="6" t="s">
        <v>320</v>
      </c>
      <c r="C228" s="6" t="s">
        <v>321</v>
      </c>
      <c r="D228" s="6" t="s">
        <v>98</v>
      </c>
      <c r="E228" s="6" t="s">
        <v>52</v>
      </c>
      <c r="F228" s="6">
        <v>6.1</v>
      </c>
    </row>
    <row r="229" spans="1:6" ht="15">
      <c r="A229" s="5" t="s">
        <v>322</v>
      </c>
      <c r="B229" s="6" t="s">
        <v>320</v>
      </c>
      <c r="C229" s="6" t="s">
        <v>323</v>
      </c>
      <c r="D229" s="6" t="s">
        <v>98</v>
      </c>
      <c r="E229" s="6" t="s">
        <v>185</v>
      </c>
      <c r="F229" s="6">
        <v>25.6</v>
      </c>
    </row>
    <row r="230" spans="1:6" ht="15">
      <c r="A230" s="5"/>
      <c r="B230" s="6" t="s">
        <v>339</v>
      </c>
      <c r="C230" s="6" t="s">
        <v>310</v>
      </c>
      <c r="D230" s="6" t="s">
        <v>98</v>
      </c>
      <c r="E230" s="6" t="s">
        <v>17</v>
      </c>
      <c r="F230" s="7">
        <v>40576</v>
      </c>
    </row>
    <row r="231" spans="1:6" ht="15">
      <c r="A231" s="5" t="s">
        <v>340</v>
      </c>
      <c r="B231" s="6" t="s">
        <v>339</v>
      </c>
      <c r="C231" s="6" t="s">
        <v>341</v>
      </c>
      <c r="D231" s="6" t="s">
        <v>98</v>
      </c>
      <c r="E231" s="6" t="s">
        <v>20</v>
      </c>
      <c r="F231" s="6">
        <v>5.4</v>
      </c>
    </row>
    <row r="232" spans="1:6" ht="15">
      <c r="A232" s="5"/>
      <c r="B232" s="5" t="s">
        <v>339</v>
      </c>
      <c r="C232" s="5" t="s">
        <v>342</v>
      </c>
      <c r="D232" s="5" t="s">
        <v>98</v>
      </c>
      <c r="E232" s="5" t="s">
        <v>76</v>
      </c>
      <c r="F232" s="5">
        <v>7.8</v>
      </c>
    </row>
    <row r="233" spans="1:6" ht="15">
      <c r="A233" s="5"/>
      <c r="B233" s="6" t="s">
        <v>339</v>
      </c>
      <c r="C233" s="6" t="s">
        <v>343</v>
      </c>
      <c r="D233" s="6" t="s">
        <v>98</v>
      </c>
      <c r="E233" s="6" t="s">
        <v>17</v>
      </c>
      <c r="F233" s="6">
        <v>11.5</v>
      </c>
    </row>
    <row r="234" spans="1:6" ht="15">
      <c r="A234" s="5" t="s">
        <v>376</v>
      </c>
      <c r="B234" s="5" t="s">
        <v>377</v>
      </c>
      <c r="C234" s="5" t="s">
        <v>378</v>
      </c>
      <c r="D234" s="5" t="s">
        <v>98</v>
      </c>
      <c r="E234" s="5" t="s">
        <v>76</v>
      </c>
      <c r="F234" s="5">
        <v>7.7</v>
      </c>
    </row>
    <row r="235" spans="1:6" ht="15">
      <c r="A235" s="5" t="s">
        <v>434</v>
      </c>
      <c r="B235" s="5" t="s">
        <v>435</v>
      </c>
      <c r="C235" s="5" t="s">
        <v>436</v>
      </c>
      <c r="D235" s="5" t="s">
        <v>98</v>
      </c>
      <c r="E235" s="5" t="s">
        <v>185</v>
      </c>
      <c r="F235" s="5">
        <v>30.6</v>
      </c>
    </row>
    <row r="236" spans="1:6" ht="15">
      <c r="A236" s="5"/>
      <c r="B236" s="5" t="s">
        <v>493</v>
      </c>
      <c r="C236" s="5" t="s">
        <v>38</v>
      </c>
      <c r="D236" s="5" t="s">
        <v>98</v>
      </c>
      <c r="E236" s="5" t="s">
        <v>25</v>
      </c>
      <c r="F236" s="5">
        <v>11.1</v>
      </c>
    </row>
    <row r="237" spans="1:6" ht="15">
      <c r="A237" s="5"/>
      <c r="B237" s="5" t="s">
        <v>535</v>
      </c>
      <c r="C237" s="5" t="s">
        <v>482</v>
      </c>
      <c r="D237" s="5" t="s">
        <v>98</v>
      </c>
      <c r="E237" s="5" t="s">
        <v>25</v>
      </c>
      <c r="F237" s="5">
        <v>11.6</v>
      </c>
    </row>
    <row r="238" spans="1:6" ht="15">
      <c r="A238" s="5"/>
      <c r="B238" s="5" t="s">
        <v>540</v>
      </c>
      <c r="C238" s="5" t="s">
        <v>541</v>
      </c>
      <c r="D238" s="5" t="s">
        <v>98</v>
      </c>
      <c r="E238" s="5" t="s">
        <v>25</v>
      </c>
      <c r="F238" s="5">
        <v>15.3</v>
      </c>
    </row>
    <row r="239" spans="1:6" ht="15">
      <c r="A239" s="5"/>
      <c r="B239" s="6" t="s">
        <v>53</v>
      </c>
      <c r="C239" s="6" t="s">
        <v>54</v>
      </c>
      <c r="D239" s="6" t="s">
        <v>55</v>
      </c>
      <c r="E239" s="6" t="s">
        <v>25</v>
      </c>
      <c r="F239" s="6">
        <v>14.8</v>
      </c>
    </row>
    <row r="240" spans="1:6" ht="15">
      <c r="A240" s="5"/>
      <c r="B240" s="6" t="s">
        <v>53</v>
      </c>
      <c r="C240" s="6" t="s">
        <v>56</v>
      </c>
      <c r="D240" s="6" t="s">
        <v>55</v>
      </c>
      <c r="E240" s="6" t="s">
        <v>57</v>
      </c>
      <c r="F240" s="6">
        <v>30.5</v>
      </c>
    </row>
    <row r="241" spans="1:6" ht="15">
      <c r="A241" s="6" t="s">
        <v>122</v>
      </c>
      <c r="B241" s="6" t="s">
        <v>123</v>
      </c>
      <c r="C241" s="6" t="s">
        <v>124</v>
      </c>
      <c r="D241" s="6" t="s">
        <v>55</v>
      </c>
      <c r="E241" s="6" t="s">
        <v>25</v>
      </c>
      <c r="F241" s="6">
        <v>8.2</v>
      </c>
    </row>
    <row r="242" spans="1:6" ht="15">
      <c r="A242" s="5" t="s">
        <v>125</v>
      </c>
      <c r="B242" s="6" t="s">
        <v>123</v>
      </c>
      <c r="C242" s="6" t="s">
        <v>126</v>
      </c>
      <c r="D242" s="6" t="s">
        <v>55</v>
      </c>
      <c r="E242" s="6" t="s">
        <v>20</v>
      </c>
      <c r="F242" s="6">
        <v>16.7</v>
      </c>
    </row>
    <row r="243" spans="1:6" ht="15">
      <c r="A243" s="5"/>
      <c r="B243" s="6" t="s">
        <v>168</v>
      </c>
      <c r="C243" s="6" t="s">
        <v>24</v>
      </c>
      <c r="D243" s="6" t="s">
        <v>55</v>
      </c>
      <c r="E243" s="6" t="s">
        <v>25</v>
      </c>
      <c r="F243" s="6">
        <v>36</v>
      </c>
    </row>
    <row r="244" spans="1:6" ht="15">
      <c r="A244" s="5" t="s">
        <v>201</v>
      </c>
      <c r="B244" s="6" t="s">
        <v>202</v>
      </c>
      <c r="C244" s="6" t="s">
        <v>203</v>
      </c>
      <c r="D244" s="6" t="s">
        <v>55</v>
      </c>
      <c r="E244" s="6" t="s">
        <v>20</v>
      </c>
      <c r="F244" s="6">
        <v>9.7</v>
      </c>
    </row>
    <row r="245" spans="1:6" ht="15">
      <c r="A245" s="5" t="s">
        <v>257</v>
      </c>
      <c r="B245" s="6" t="s">
        <v>258</v>
      </c>
      <c r="C245" s="6" t="s">
        <v>259</v>
      </c>
      <c r="D245" s="6" t="s">
        <v>55</v>
      </c>
      <c r="E245" s="6" t="s">
        <v>25</v>
      </c>
      <c r="F245" s="6">
        <v>8.4</v>
      </c>
    </row>
    <row r="246" spans="1:6" ht="15">
      <c r="A246" s="5" t="s">
        <v>260</v>
      </c>
      <c r="B246" s="6" t="s">
        <v>258</v>
      </c>
      <c r="C246" s="6" t="s">
        <v>261</v>
      </c>
      <c r="D246" s="6" t="s">
        <v>55</v>
      </c>
      <c r="E246" s="6" t="s">
        <v>20</v>
      </c>
      <c r="F246" s="6">
        <v>13.1</v>
      </c>
    </row>
    <row r="247" spans="1:6" ht="15">
      <c r="A247" s="5" t="s">
        <v>262</v>
      </c>
      <c r="B247" s="6" t="s">
        <v>263</v>
      </c>
      <c r="C247" s="6" t="s">
        <v>264</v>
      </c>
      <c r="D247" s="6" t="s">
        <v>55</v>
      </c>
      <c r="E247" s="6" t="s">
        <v>25</v>
      </c>
      <c r="F247" s="6">
        <v>22.3</v>
      </c>
    </row>
    <row r="248" spans="1:6" ht="15">
      <c r="A248" s="5" t="s">
        <v>265</v>
      </c>
      <c r="B248" s="6" t="s">
        <v>263</v>
      </c>
      <c r="C248" s="6" t="s">
        <v>266</v>
      </c>
      <c r="D248" s="6" t="s">
        <v>55</v>
      </c>
      <c r="E248" s="6" t="s">
        <v>17</v>
      </c>
      <c r="F248" s="6">
        <v>30.4</v>
      </c>
    </row>
    <row r="249" spans="1:6" ht="15">
      <c r="A249" s="5" t="s">
        <v>391</v>
      </c>
      <c r="B249" s="6" t="s">
        <v>392</v>
      </c>
      <c r="C249" s="6" t="s">
        <v>393</v>
      </c>
      <c r="D249" s="6" t="s">
        <v>55</v>
      </c>
      <c r="E249" s="6" t="s">
        <v>20</v>
      </c>
      <c r="F249" s="6">
        <v>14.3</v>
      </c>
    </row>
    <row r="250" spans="1:6" ht="15">
      <c r="A250" s="5"/>
      <c r="B250" s="6" t="s">
        <v>405</v>
      </c>
      <c r="C250" s="6" t="s">
        <v>41</v>
      </c>
      <c r="D250" s="6" t="s">
        <v>55</v>
      </c>
      <c r="E250" s="6" t="s">
        <v>17</v>
      </c>
      <c r="F250" s="6">
        <v>5</v>
      </c>
    </row>
    <row r="251" spans="1:6" ht="15">
      <c r="A251" s="5" t="s">
        <v>406</v>
      </c>
      <c r="B251" s="6" t="s">
        <v>405</v>
      </c>
      <c r="C251" s="6" t="s">
        <v>407</v>
      </c>
      <c r="D251" s="6" t="s">
        <v>55</v>
      </c>
      <c r="E251" s="6" t="s">
        <v>76</v>
      </c>
      <c r="F251" s="6">
        <v>10.2</v>
      </c>
    </row>
    <row r="252" spans="1:6" ht="15">
      <c r="A252" s="5" t="s">
        <v>408</v>
      </c>
      <c r="B252" s="6" t="s">
        <v>405</v>
      </c>
      <c r="C252" s="6" t="s">
        <v>409</v>
      </c>
      <c r="D252" s="6" t="s">
        <v>55</v>
      </c>
      <c r="E252" s="6" t="s">
        <v>154</v>
      </c>
      <c r="F252" s="6">
        <v>16.2</v>
      </c>
    </row>
    <row r="253" spans="1:6" ht="15">
      <c r="A253" s="5" t="s">
        <v>410</v>
      </c>
      <c r="B253" s="5" t="s">
        <v>405</v>
      </c>
      <c r="C253" s="5" t="s">
        <v>41</v>
      </c>
      <c r="D253" s="5" t="s">
        <v>55</v>
      </c>
      <c r="E253" s="5" t="s">
        <v>17</v>
      </c>
      <c r="F253" s="5">
        <v>36</v>
      </c>
    </row>
    <row r="254" spans="1:6" ht="15">
      <c r="A254" s="5" t="s">
        <v>422</v>
      </c>
      <c r="B254" s="6" t="s">
        <v>423</v>
      </c>
      <c r="C254" s="6" t="s">
        <v>424</v>
      </c>
      <c r="D254" s="6" t="s">
        <v>55</v>
      </c>
      <c r="E254" s="6" t="s">
        <v>76</v>
      </c>
      <c r="F254" s="6">
        <v>3.9</v>
      </c>
    </row>
    <row r="255" spans="1:6" ht="15">
      <c r="A255" s="5"/>
      <c r="B255" s="6" t="s">
        <v>459</v>
      </c>
      <c r="C255" s="6" t="s">
        <v>45</v>
      </c>
      <c r="D255" s="6" t="s">
        <v>55</v>
      </c>
      <c r="E255" s="6" t="s">
        <v>25</v>
      </c>
      <c r="F255" s="6">
        <v>3</v>
      </c>
    </row>
    <row r="256" spans="1:6" ht="15">
      <c r="A256" s="5" t="s">
        <v>468</v>
      </c>
      <c r="B256" s="6" t="s">
        <v>469</v>
      </c>
      <c r="C256" s="6" t="s">
        <v>470</v>
      </c>
      <c r="D256" s="6" t="s">
        <v>55</v>
      </c>
      <c r="E256" s="6" t="s">
        <v>25</v>
      </c>
      <c r="F256" s="6">
        <v>3</v>
      </c>
    </row>
    <row r="257" spans="1:6" ht="15">
      <c r="A257" s="5"/>
      <c r="B257" s="6" t="s">
        <v>493</v>
      </c>
      <c r="C257" s="6" t="s">
        <v>38</v>
      </c>
      <c r="D257" s="6" t="s">
        <v>55</v>
      </c>
      <c r="E257" s="6" t="s">
        <v>25</v>
      </c>
      <c r="F257" s="6">
        <v>11.1</v>
      </c>
    </row>
    <row r="258" spans="1:6" ht="15">
      <c r="A258" s="5"/>
      <c r="B258" s="5" t="s">
        <v>522</v>
      </c>
      <c r="C258" s="5" t="s">
        <v>523</v>
      </c>
      <c r="D258" s="5" t="s">
        <v>55</v>
      </c>
      <c r="E258" s="5" t="s">
        <v>52</v>
      </c>
      <c r="F258" s="5">
        <v>8.1</v>
      </c>
    </row>
    <row r="259" spans="1:6" ht="15">
      <c r="A259" s="5" t="s">
        <v>534</v>
      </c>
      <c r="B259" s="5" t="s">
        <v>535</v>
      </c>
      <c r="C259" s="5" t="s">
        <v>380</v>
      </c>
      <c r="D259" s="5" t="s">
        <v>55</v>
      </c>
      <c r="E259" s="5" t="s">
        <v>25</v>
      </c>
      <c r="F259" s="5">
        <v>3.1</v>
      </c>
    </row>
    <row r="260" spans="1:6" ht="15">
      <c r="A260" s="5" t="s">
        <v>536</v>
      </c>
      <c r="B260" s="5" t="s">
        <v>535</v>
      </c>
      <c r="C260" s="5" t="s">
        <v>393</v>
      </c>
      <c r="D260" s="5" t="s">
        <v>55</v>
      </c>
      <c r="E260" s="5" t="s">
        <v>20</v>
      </c>
      <c r="F260" s="5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9">
      <selection activeCell="H35" sqref="H35"/>
    </sheetView>
  </sheetViews>
  <sheetFormatPr defaultColWidth="11.57421875" defaultRowHeight="15"/>
  <cols>
    <col min="1" max="1" width="28.00390625" style="1" customWidth="1"/>
    <col min="2" max="2" width="16.8515625" style="1" customWidth="1"/>
    <col min="3" max="3" width="17.421875" style="1" customWidth="1"/>
    <col min="4" max="4" width="17.00390625" style="1" customWidth="1"/>
    <col min="5" max="5" width="15.421875" style="1" customWidth="1"/>
    <col min="6" max="7" width="15.57421875" style="1" customWidth="1"/>
    <col min="8" max="8" width="21.7109375" style="1" bestFit="1" customWidth="1"/>
    <col min="9" max="9" width="13.28125" style="1" bestFit="1" customWidth="1"/>
    <col min="10" max="10" width="11.28125" style="1" customWidth="1"/>
    <col min="11" max="11" width="15.140625" style="1" bestFit="1" customWidth="1"/>
    <col min="12" max="16384" width="11.57421875" style="1" customWidth="1"/>
  </cols>
  <sheetData>
    <row r="1" spans="1:11" s="9" customFormat="1" ht="36">
      <c r="A1" s="214" t="s">
        <v>945</v>
      </c>
      <c r="B1" s="214"/>
      <c r="C1" s="214"/>
      <c r="D1" s="214"/>
      <c r="E1" s="214"/>
      <c r="F1" s="214"/>
      <c r="G1" s="214"/>
      <c r="H1" s="214"/>
      <c r="I1" s="16"/>
      <c r="J1" s="16"/>
      <c r="K1" s="16"/>
    </row>
    <row r="2" spans="1:11" s="9" customFormat="1" ht="18" customHeight="1">
      <c r="A2" s="66"/>
      <c r="B2" s="66"/>
      <c r="C2" s="66"/>
      <c r="D2" s="66"/>
      <c r="E2" s="66"/>
      <c r="F2" s="66"/>
      <c r="G2" s="66"/>
      <c r="H2" s="66"/>
      <c r="I2" s="16"/>
      <c r="J2" s="16"/>
      <c r="K2" s="16"/>
    </row>
    <row r="3" spans="1:11" ht="17.25">
      <c r="A3" s="83" t="s">
        <v>662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7.25">
      <c r="A4" s="83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8">
      <c r="A5" s="215" t="s">
        <v>8</v>
      </c>
      <c r="B5" s="17" t="s">
        <v>550</v>
      </c>
      <c r="C5" s="17" t="s">
        <v>552</v>
      </c>
      <c r="D5" s="17" t="s">
        <v>551</v>
      </c>
      <c r="E5" s="17" t="s">
        <v>553</v>
      </c>
      <c r="F5" s="17" t="s">
        <v>554</v>
      </c>
      <c r="G5" s="18" t="s">
        <v>614</v>
      </c>
      <c r="H5" s="218" t="s">
        <v>1</v>
      </c>
      <c r="I5" s="218" t="s">
        <v>944</v>
      </c>
      <c r="J5" s="11"/>
      <c r="K5" s="11"/>
    </row>
    <row r="6" spans="1:17" ht="18">
      <c r="A6" s="216"/>
      <c r="B6" s="94" t="s">
        <v>164</v>
      </c>
      <c r="C6" s="95" t="s">
        <v>556</v>
      </c>
      <c r="D6" s="97" t="s">
        <v>615</v>
      </c>
      <c r="E6" s="96" t="s">
        <v>35</v>
      </c>
      <c r="F6" s="98" t="s">
        <v>102</v>
      </c>
      <c r="G6" s="181" t="s">
        <v>1013</v>
      </c>
      <c r="H6" s="219"/>
      <c r="I6" s="219"/>
      <c r="J6" s="11"/>
      <c r="K6" s="185" t="s">
        <v>1026</v>
      </c>
      <c r="L6" s="186"/>
      <c r="M6" s="186"/>
      <c r="N6" s="186"/>
      <c r="O6" s="186"/>
      <c r="P6" s="186"/>
      <c r="Q6" s="186"/>
    </row>
    <row r="7" spans="1:17" ht="18">
      <c r="A7" s="217"/>
      <c r="B7" s="19"/>
      <c r="C7" s="19"/>
      <c r="D7" s="19"/>
      <c r="E7" s="19"/>
      <c r="F7" s="19"/>
      <c r="G7" s="20"/>
      <c r="H7" s="220"/>
      <c r="I7" s="220"/>
      <c r="J7" s="11"/>
      <c r="K7" s="185" t="s">
        <v>1027</v>
      </c>
      <c r="L7" s="186" t="s">
        <v>1028</v>
      </c>
      <c r="M7" s="186" t="s">
        <v>1029</v>
      </c>
      <c r="N7" s="186" t="s">
        <v>1030</v>
      </c>
      <c r="O7" s="186" t="s">
        <v>1031</v>
      </c>
      <c r="P7" s="186" t="s">
        <v>1032</v>
      </c>
      <c r="Q7" s="186" t="s">
        <v>1033</v>
      </c>
    </row>
    <row r="8" spans="1:17" s="2" customFormat="1" ht="39.75" customHeight="1">
      <c r="A8" s="89" t="s">
        <v>555</v>
      </c>
      <c r="B8" s="21">
        <f>'SGC Iserloy'!C31</f>
        <v>402</v>
      </c>
      <c r="C8" s="21">
        <f>'SGC Iserloy'!D31</f>
        <v>366</v>
      </c>
      <c r="D8" s="21">
        <f>'SGC Iserloy'!E31</f>
        <v>392</v>
      </c>
      <c r="E8" s="21">
        <f>'SGC Iserloy'!F31</f>
        <v>416</v>
      </c>
      <c r="F8" s="21">
        <f>'SGC Iserloy'!G31</f>
        <v>414</v>
      </c>
      <c r="G8" s="21">
        <f>'SGC Iserloy'!H31</f>
      </c>
      <c r="H8" s="84">
        <f aca="true" t="shared" si="0" ref="H8:H13">SUM(B8:G8)</f>
        <v>1990</v>
      </c>
      <c r="I8" s="43">
        <f>RANK(H8,$H$8:$H$13,1)</f>
        <v>5</v>
      </c>
      <c r="J8" s="22"/>
      <c r="K8" s="182">
        <v>2</v>
      </c>
      <c r="L8" s="183">
        <v>3</v>
      </c>
      <c r="M8" s="183">
        <v>2</v>
      </c>
      <c r="N8" s="183">
        <v>2</v>
      </c>
      <c r="O8" s="183">
        <v>2</v>
      </c>
      <c r="P8" s="183"/>
      <c r="Q8" s="183">
        <f>SUM(K8:P8)</f>
        <v>11</v>
      </c>
    </row>
    <row r="9" spans="1:17" s="2" customFormat="1" ht="39.75" customHeight="1">
      <c r="A9" s="90" t="s">
        <v>564</v>
      </c>
      <c r="B9" s="23">
        <f>'1. SGC Westenholz'!C44</f>
        <v>366</v>
      </c>
      <c r="C9" s="23">
        <f>'1. SGC Westenholz'!D44</f>
        <v>336</v>
      </c>
      <c r="D9" s="23">
        <f>'1. SGC Westenholz'!E44</f>
        <v>364</v>
      </c>
      <c r="E9" s="23">
        <f>'1. SGC Westenholz'!F44</f>
        <v>365</v>
      </c>
      <c r="F9" s="23">
        <f>'1. SGC Westenholz'!G44</f>
        <v>378</v>
      </c>
      <c r="G9" s="23">
        <f>'1. SGC Westenholz'!H44</f>
      </c>
      <c r="H9" s="85">
        <f t="shared" si="0"/>
        <v>1809</v>
      </c>
      <c r="I9" s="43">
        <f>RANK(H9,$H$8:$H$13,1)</f>
        <v>1</v>
      </c>
      <c r="J9" s="22"/>
      <c r="K9" s="182">
        <v>6</v>
      </c>
      <c r="L9" s="183">
        <v>6</v>
      </c>
      <c r="M9" s="184">
        <v>5</v>
      </c>
      <c r="N9" s="184">
        <v>5</v>
      </c>
      <c r="O9" s="184">
        <v>5</v>
      </c>
      <c r="P9" s="183"/>
      <c r="Q9" s="183">
        <f>SUM(K9:P9)</f>
        <v>27</v>
      </c>
    </row>
    <row r="10" spans="1:17" s="2" customFormat="1" ht="39.75" customHeight="1">
      <c r="A10" s="91" t="s">
        <v>562</v>
      </c>
      <c r="B10" s="21">
        <f>'1. SGC Essen 2010'!C53</f>
        <v>367</v>
      </c>
      <c r="C10" s="21">
        <f>'1. SGC Essen 2010'!D53</f>
        <v>352</v>
      </c>
      <c r="D10" s="21">
        <f>'1. SGC Essen 2010'!E53</f>
        <v>358</v>
      </c>
      <c r="E10" s="21">
        <f>'1. SGC Essen 2010'!F53</f>
        <v>363</v>
      </c>
      <c r="F10" s="21">
        <f>'1. SGC Essen 2010'!G53</f>
        <v>380</v>
      </c>
      <c r="G10" s="21">
        <f>'1. SGC Essen 2010'!H53</f>
      </c>
      <c r="H10" s="86">
        <f t="shared" si="0"/>
        <v>1820</v>
      </c>
      <c r="I10" s="43">
        <f>RANK(H10,$H$8:$H$13,1)</f>
        <v>2</v>
      </c>
      <c r="J10" s="22"/>
      <c r="K10" s="182">
        <v>5</v>
      </c>
      <c r="L10" s="183">
        <v>5</v>
      </c>
      <c r="M10" s="184">
        <v>6</v>
      </c>
      <c r="N10" s="184">
        <v>6</v>
      </c>
      <c r="O10" s="184">
        <v>4</v>
      </c>
      <c r="P10" s="184"/>
      <c r="Q10" s="183">
        <f>SUM(K10:P10)</f>
        <v>26</v>
      </c>
    </row>
    <row r="11" spans="1:17" s="2" customFormat="1" ht="39.75" customHeight="1">
      <c r="A11" s="92" t="s">
        <v>618</v>
      </c>
      <c r="B11" s="23">
        <f>'SGG Schwansen'!C35</f>
        <v>392</v>
      </c>
      <c r="C11" s="23">
        <f>'SGG Schwansen'!D35</f>
        <v>369</v>
      </c>
      <c r="D11" s="23">
        <f>'SGG Schwansen'!E35</f>
        <v>375</v>
      </c>
      <c r="E11" s="23">
        <f>'SGG Schwansen'!F35</f>
        <v>405</v>
      </c>
      <c r="F11" s="23">
        <f>'SGG Schwansen'!G35</f>
        <v>384</v>
      </c>
      <c r="G11" s="23">
        <f>'SGG Schwansen'!H35</f>
      </c>
      <c r="H11" s="87">
        <f t="shared" si="0"/>
        <v>1925</v>
      </c>
      <c r="I11" s="43">
        <f>RANK(H11,$H$8:$H$13,1)</f>
        <v>4</v>
      </c>
      <c r="J11" s="22"/>
      <c r="K11" s="182">
        <v>3</v>
      </c>
      <c r="L11" s="183">
        <v>2</v>
      </c>
      <c r="M11" s="184">
        <v>3</v>
      </c>
      <c r="N11" s="184">
        <v>4</v>
      </c>
      <c r="O11" s="184">
        <v>3</v>
      </c>
      <c r="P11" s="184"/>
      <c r="Q11" s="183">
        <f>SUM(K11:P11)</f>
        <v>15</v>
      </c>
    </row>
    <row r="12" spans="1:17" s="2" customFormat="1" ht="39.75" customHeight="1">
      <c r="A12" s="175" t="s">
        <v>956</v>
      </c>
      <c r="B12" s="176">
        <f>'SG SHG Flensburg  Brücke'!C18</f>
        <v>468</v>
      </c>
      <c r="C12" s="176">
        <f>'SG SHG Flensburg  Brücke'!D18</f>
        <v>446</v>
      </c>
      <c r="D12" s="176">
        <f>'SG SHG Flensburg  Brücke'!E18</f>
        <v>466</v>
      </c>
      <c r="E12" s="176">
        <f>'SG SHG Flensburg  Brücke'!F18</f>
        <v>519</v>
      </c>
      <c r="F12" s="176">
        <f>'SG SHG Flensburg  Brücke'!G18</f>
        <v>490</v>
      </c>
      <c r="G12" s="176">
        <f>'SG SHG Flensburg  Brücke'!H18</f>
      </c>
      <c r="H12" s="177">
        <f t="shared" si="0"/>
        <v>2389</v>
      </c>
      <c r="I12" s="43">
        <f>RANK(H12,$H$8:$H$13,1)</f>
        <v>6</v>
      </c>
      <c r="J12" s="22"/>
      <c r="K12" s="182">
        <v>1</v>
      </c>
      <c r="L12" s="183">
        <v>1</v>
      </c>
      <c r="M12" s="184">
        <v>1</v>
      </c>
      <c r="N12" s="184">
        <v>1</v>
      </c>
      <c r="O12" s="184">
        <v>1</v>
      </c>
      <c r="P12" s="184"/>
      <c r="Q12" s="183">
        <f>SUM(K12:P12)</f>
        <v>5</v>
      </c>
    </row>
    <row r="13" spans="1:17" s="2" customFormat="1" ht="39.75" customHeight="1">
      <c r="A13" s="93" t="s">
        <v>563</v>
      </c>
      <c r="B13" s="23">
        <f>'SGC Harz'!C32</f>
        <v>386</v>
      </c>
      <c r="C13" s="23">
        <f>'SGC Harz'!D32</f>
        <v>360</v>
      </c>
      <c r="D13" s="23">
        <f>'SGC Harz'!E32</f>
        <v>367</v>
      </c>
      <c r="E13" s="23">
        <f>'SGC Harz'!F32</f>
        <v>412</v>
      </c>
      <c r="F13" s="23">
        <f>'SGC Harz'!G32</f>
        <v>367</v>
      </c>
      <c r="G13" s="23">
        <f>'SGC Harz'!H32</f>
      </c>
      <c r="H13" s="88">
        <f t="shared" si="0"/>
        <v>1892</v>
      </c>
      <c r="I13" s="43">
        <f>RANK(H13,$H$8:$H$13,1)</f>
        <v>3</v>
      </c>
      <c r="J13" s="22"/>
      <c r="K13" s="182">
        <v>4</v>
      </c>
      <c r="L13" s="183">
        <v>4</v>
      </c>
      <c r="M13" s="184">
        <v>4</v>
      </c>
      <c r="N13" s="184">
        <v>3</v>
      </c>
      <c r="O13" s="184">
        <v>6</v>
      </c>
      <c r="P13" s="184"/>
      <c r="Q13" s="183">
        <f>SUM(K13:P13)</f>
        <v>21</v>
      </c>
    </row>
    <row r="14" spans="1:15" ht="27">
      <c r="A14" s="70" t="s">
        <v>607</v>
      </c>
      <c r="B14" s="24" t="s">
        <v>1005</v>
      </c>
      <c r="C14" s="25" t="s">
        <v>1016</v>
      </c>
      <c r="D14" s="25" t="s">
        <v>1025</v>
      </c>
      <c r="E14" s="24" t="s">
        <v>1040</v>
      </c>
      <c r="F14" s="24"/>
      <c r="G14" s="24"/>
      <c r="H14" s="26"/>
      <c r="I14" s="11"/>
      <c r="J14" s="11"/>
      <c r="K14" s="11"/>
      <c r="M14" s="73"/>
      <c r="N14" s="71"/>
      <c r="O14" s="72"/>
    </row>
    <row r="15" spans="1:15" ht="17.25">
      <c r="A15" s="26"/>
      <c r="B15" s="27"/>
      <c r="C15" s="28"/>
      <c r="D15" s="27"/>
      <c r="E15" s="28"/>
      <c r="F15" s="27"/>
      <c r="G15" s="27"/>
      <c r="H15" s="26"/>
      <c r="I15" s="11"/>
      <c r="J15" s="11"/>
      <c r="K15" s="11"/>
      <c r="M15" s="73"/>
      <c r="N15" s="71"/>
      <c r="O15" s="72"/>
    </row>
    <row r="16" spans="1:15" ht="17.25">
      <c r="A16" s="29" t="s">
        <v>609</v>
      </c>
      <c r="B16" s="27"/>
      <c r="C16" s="28"/>
      <c r="D16" s="27"/>
      <c r="E16" s="28"/>
      <c r="F16" s="27"/>
      <c r="G16" s="27"/>
      <c r="H16" s="26"/>
      <c r="I16" s="11"/>
      <c r="J16" s="11"/>
      <c r="K16" s="11"/>
      <c r="M16" s="73"/>
      <c r="N16" s="71"/>
      <c r="O16" s="72"/>
    </row>
    <row r="17" spans="1:15" ht="18" thickBot="1">
      <c r="A17" s="11"/>
      <c r="B17" s="11"/>
      <c r="C17" s="11"/>
      <c r="D17" s="11"/>
      <c r="E17" s="11"/>
      <c r="F17" s="11"/>
      <c r="G17" s="11"/>
      <c r="H17" s="11"/>
      <c r="I17" s="26"/>
      <c r="J17" s="11"/>
      <c r="K17" s="11"/>
      <c r="M17" s="73"/>
      <c r="N17" s="73"/>
      <c r="O17" s="73"/>
    </row>
    <row r="18" spans="1:11" ht="41.25" customHeight="1" thickBot="1">
      <c r="A18" s="74" t="s">
        <v>608</v>
      </c>
      <c r="B18" s="79" t="s">
        <v>610</v>
      </c>
      <c r="C18" s="80" t="s">
        <v>611</v>
      </c>
      <c r="D18" s="79" t="s">
        <v>612</v>
      </c>
      <c r="E18" s="80" t="s">
        <v>613</v>
      </c>
      <c r="F18" s="81" t="s">
        <v>617</v>
      </c>
      <c r="G18" s="81" t="s">
        <v>616</v>
      </c>
      <c r="H18" s="206" t="s">
        <v>660</v>
      </c>
      <c r="I18" s="82" t="s">
        <v>661</v>
      </c>
      <c r="J18" s="210" t="s">
        <v>1026</v>
      </c>
      <c r="K18" s="67"/>
    </row>
    <row r="19" spans="1:11" ht="18.75" thickBot="1">
      <c r="A19" s="75">
        <v>1</v>
      </c>
      <c r="B19" s="99" t="s">
        <v>1006</v>
      </c>
      <c r="C19" s="103" t="s">
        <v>1017</v>
      </c>
      <c r="D19" s="99" t="s">
        <v>1034</v>
      </c>
      <c r="E19" s="100" t="s">
        <v>1060</v>
      </c>
      <c r="F19" s="101" t="s">
        <v>1085</v>
      </c>
      <c r="G19" s="102"/>
      <c r="H19" s="207" t="s">
        <v>556</v>
      </c>
      <c r="I19" s="117">
        <v>1809</v>
      </c>
      <c r="J19" s="211">
        <v>27</v>
      </c>
      <c r="K19" s="26"/>
    </row>
    <row r="20" spans="1:11" ht="18.75" thickBot="1">
      <c r="A20" s="76">
        <v>2</v>
      </c>
      <c r="B20" s="103" t="s">
        <v>1007</v>
      </c>
      <c r="C20" s="99" t="s">
        <v>1018</v>
      </c>
      <c r="D20" s="103" t="s">
        <v>1035</v>
      </c>
      <c r="E20" s="104"/>
      <c r="F20" s="105" t="s">
        <v>1084</v>
      </c>
      <c r="G20" s="106"/>
      <c r="H20" s="208" t="s">
        <v>1086</v>
      </c>
      <c r="I20" s="118">
        <v>1820</v>
      </c>
      <c r="J20" s="212">
        <v>26</v>
      </c>
      <c r="K20" s="26"/>
    </row>
    <row r="21" spans="1:11" ht="18.75" thickBot="1">
      <c r="A21" s="76">
        <v>3</v>
      </c>
      <c r="B21" s="103" t="s">
        <v>1008</v>
      </c>
      <c r="C21" s="103" t="s">
        <v>1019</v>
      </c>
      <c r="D21" s="103" t="s">
        <v>1036</v>
      </c>
      <c r="E21" s="104" t="s">
        <v>1061</v>
      </c>
      <c r="F21" s="105" t="s">
        <v>1083</v>
      </c>
      <c r="G21" s="106"/>
      <c r="H21" s="207" t="s">
        <v>102</v>
      </c>
      <c r="I21" s="117">
        <v>1892</v>
      </c>
      <c r="J21" s="211">
        <v>21</v>
      </c>
      <c r="K21" s="26"/>
    </row>
    <row r="22" spans="1:11" ht="18.75" thickBot="1">
      <c r="A22" s="76">
        <v>4</v>
      </c>
      <c r="B22" s="105" t="s">
        <v>1009</v>
      </c>
      <c r="C22" s="105" t="s">
        <v>1020</v>
      </c>
      <c r="D22" s="103" t="s">
        <v>1037</v>
      </c>
      <c r="E22" s="104" t="s">
        <v>1059</v>
      </c>
      <c r="F22" s="105" t="s">
        <v>1082</v>
      </c>
      <c r="G22" s="106"/>
      <c r="H22" s="208" t="s">
        <v>615</v>
      </c>
      <c r="I22" s="118">
        <v>1925</v>
      </c>
      <c r="J22" s="212">
        <v>15</v>
      </c>
      <c r="K22" s="26"/>
    </row>
    <row r="23" spans="1:11" ht="18.75" thickBot="1">
      <c r="A23" s="77">
        <v>5</v>
      </c>
      <c r="B23" s="103" t="s">
        <v>1010</v>
      </c>
      <c r="C23" s="108" t="s">
        <v>1021</v>
      </c>
      <c r="D23" s="108" t="s">
        <v>1038</v>
      </c>
      <c r="E23" s="107" t="s">
        <v>1058</v>
      </c>
      <c r="F23" s="109" t="s">
        <v>1080</v>
      </c>
      <c r="G23" s="110"/>
      <c r="H23" s="207" t="s">
        <v>164</v>
      </c>
      <c r="I23" s="117">
        <v>1990</v>
      </c>
      <c r="J23" s="211">
        <v>11</v>
      </c>
      <c r="K23" s="26"/>
    </row>
    <row r="24" spans="1:11" ht="18.75" thickBot="1">
      <c r="A24" s="78">
        <v>6</v>
      </c>
      <c r="B24" s="119" t="s">
        <v>1011</v>
      </c>
      <c r="C24" s="111" t="s">
        <v>1022</v>
      </c>
      <c r="D24" s="111" t="s">
        <v>1039</v>
      </c>
      <c r="E24" s="112" t="s">
        <v>1057</v>
      </c>
      <c r="F24" s="113" t="s">
        <v>1081</v>
      </c>
      <c r="G24" s="114"/>
      <c r="H24" s="209" t="s">
        <v>1012</v>
      </c>
      <c r="I24" s="120">
        <v>2389</v>
      </c>
      <c r="J24" s="213">
        <v>5</v>
      </c>
      <c r="K24" s="26"/>
    </row>
    <row r="25" spans="1:11" ht="18">
      <c r="A25" s="11"/>
      <c r="B25" s="28"/>
      <c r="C25" s="11"/>
      <c r="D25" s="11"/>
      <c r="E25" s="11"/>
      <c r="F25" s="11"/>
      <c r="G25" s="11"/>
      <c r="H25" s="41"/>
      <c r="I25" s="26"/>
      <c r="J25" s="11"/>
      <c r="K25" s="11"/>
    </row>
    <row r="26" spans="1:11" ht="18">
      <c r="A26" s="47"/>
      <c r="B26" s="59" t="s">
        <v>164</v>
      </c>
      <c r="C26" s="60" t="s">
        <v>556</v>
      </c>
      <c r="D26" s="54" t="s">
        <v>35</v>
      </c>
      <c r="E26" s="64" t="s">
        <v>664</v>
      </c>
      <c r="F26" s="178" t="s">
        <v>1012</v>
      </c>
      <c r="G26" s="65" t="s">
        <v>615</v>
      </c>
      <c r="H26" s="115"/>
      <c r="I26" s="11"/>
      <c r="J26" s="11"/>
      <c r="K26" s="11"/>
    </row>
    <row r="27" spans="1:11" ht="18">
      <c r="A27" s="48" t="s">
        <v>649</v>
      </c>
      <c r="B27" s="50">
        <v>19</v>
      </c>
      <c r="C27" s="50">
        <v>30</v>
      </c>
      <c r="D27" s="50">
        <v>35</v>
      </c>
      <c r="E27" s="50">
        <v>17</v>
      </c>
      <c r="F27" s="50">
        <v>4</v>
      </c>
      <c r="G27" s="50">
        <v>16</v>
      </c>
      <c r="H27" s="61"/>
      <c r="I27" s="11"/>
      <c r="J27" s="11"/>
      <c r="K27" s="11"/>
    </row>
    <row r="28" spans="1:11" ht="18">
      <c r="A28" s="48" t="s">
        <v>650</v>
      </c>
      <c r="B28" s="50">
        <v>1</v>
      </c>
      <c r="C28" s="50">
        <v>2</v>
      </c>
      <c r="D28" s="50">
        <v>0</v>
      </c>
      <c r="E28" s="50">
        <v>0</v>
      </c>
      <c r="F28" s="50">
        <v>0</v>
      </c>
      <c r="G28" s="50">
        <v>0</v>
      </c>
      <c r="H28" s="61"/>
      <c r="I28" s="11"/>
      <c r="J28" s="11"/>
      <c r="K28" s="11"/>
    </row>
    <row r="29" spans="1:11" ht="18">
      <c r="A29" s="48" t="s">
        <v>652</v>
      </c>
      <c r="B29" s="50">
        <v>5</v>
      </c>
      <c r="C29" s="50">
        <v>5</v>
      </c>
      <c r="D29" s="50">
        <v>5</v>
      </c>
      <c r="E29" s="50">
        <v>5</v>
      </c>
      <c r="F29" s="50">
        <v>5</v>
      </c>
      <c r="G29" s="50">
        <v>5</v>
      </c>
      <c r="H29" s="61"/>
      <c r="I29" s="11"/>
      <c r="J29" s="11"/>
      <c r="K29" s="11"/>
    </row>
    <row r="30" spans="1:11" ht="36">
      <c r="A30" s="49" t="s">
        <v>657</v>
      </c>
      <c r="B30" s="51">
        <v>0</v>
      </c>
      <c r="C30" s="51">
        <v>0</v>
      </c>
      <c r="D30" s="50">
        <v>0</v>
      </c>
      <c r="E30" s="50">
        <v>0</v>
      </c>
      <c r="F30" s="50">
        <v>0</v>
      </c>
      <c r="G30" s="50">
        <v>0</v>
      </c>
      <c r="H30" s="61"/>
      <c r="I30" s="11"/>
      <c r="J30" s="11"/>
      <c r="K30" s="11"/>
    </row>
    <row r="31" spans="1:11" ht="36">
      <c r="A31" s="49" t="s">
        <v>653</v>
      </c>
      <c r="B31" s="51" t="s">
        <v>1066</v>
      </c>
      <c r="C31" s="51" t="s">
        <v>1067</v>
      </c>
      <c r="D31" s="51" t="s">
        <v>1068</v>
      </c>
      <c r="E31" s="51" t="s">
        <v>1066</v>
      </c>
      <c r="F31" s="51">
        <v>4</v>
      </c>
      <c r="G31" s="51" t="s">
        <v>1069</v>
      </c>
      <c r="H31" s="61"/>
      <c r="I31" s="11"/>
      <c r="J31" s="11"/>
      <c r="K31" s="11"/>
    </row>
    <row r="32" spans="1:11" ht="54">
      <c r="A32" s="49" t="s">
        <v>654</v>
      </c>
      <c r="B32" s="51" t="s">
        <v>1094</v>
      </c>
      <c r="C32" s="51" t="s">
        <v>1069</v>
      </c>
      <c r="D32" s="51" t="s">
        <v>1088</v>
      </c>
      <c r="E32" s="51" t="s">
        <v>1070</v>
      </c>
      <c r="F32" s="51" t="s">
        <v>1091</v>
      </c>
      <c r="G32" s="51" t="s">
        <v>1096</v>
      </c>
      <c r="H32" s="61"/>
      <c r="I32" s="11"/>
      <c r="J32" s="11"/>
      <c r="K32" s="11"/>
    </row>
    <row r="33" spans="1:11" ht="36">
      <c r="A33" s="49" t="s">
        <v>651</v>
      </c>
      <c r="B33" s="52" t="s">
        <v>1077</v>
      </c>
      <c r="C33" s="52" t="s">
        <v>1092</v>
      </c>
      <c r="D33" s="52" t="s">
        <v>1090</v>
      </c>
      <c r="E33" s="52" t="s">
        <v>1093</v>
      </c>
      <c r="F33" s="52" t="s">
        <v>1087</v>
      </c>
      <c r="G33" s="52" t="s">
        <v>1097</v>
      </c>
      <c r="H33" s="61"/>
      <c r="I33" s="11"/>
      <c r="J33" s="11"/>
      <c r="K33" s="11"/>
    </row>
    <row r="34" spans="1:11" ht="54">
      <c r="A34" s="49" t="s">
        <v>655</v>
      </c>
      <c r="B34" s="52" t="s">
        <v>1076</v>
      </c>
      <c r="C34" s="52" t="s">
        <v>1075</v>
      </c>
      <c r="D34" s="52" t="s">
        <v>1073</v>
      </c>
      <c r="E34" s="52" t="s">
        <v>1074</v>
      </c>
      <c r="F34" s="52" t="s">
        <v>1071</v>
      </c>
      <c r="G34" s="52" t="s">
        <v>1072</v>
      </c>
      <c r="H34" s="61"/>
      <c r="I34" s="11"/>
      <c r="J34" s="11"/>
      <c r="K34" s="11"/>
    </row>
    <row r="35" spans="1:11" ht="54">
      <c r="A35" s="53" t="s">
        <v>656</v>
      </c>
      <c r="B35" s="52" t="s">
        <v>1095</v>
      </c>
      <c r="C35" s="52" t="s">
        <v>1063</v>
      </c>
      <c r="D35" s="52" t="s">
        <v>1089</v>
      </c>
      <c r="E35" s="52" t="s">
        <v>1064</v>
      </c>
      <c r="F35" s="52" t="s">
        <v>1062</v>
      </c>
      <c r="G35" s="52" t="s">
        <v>1065</v>
      </c>
      <c r="H35" s="61"/>
      <c r="I35" s="11"/>
      <c r="J35" s="11"/>
      <c r="K35" s="11"/>
    </row>
    <row r="36" ht="18">
      <c r="A36" s="68"/>
    </row>
    <row r="37" spans="1:11" ht="18">
      <c r="A37" s="69" t="s">
        <v>658</v>
      </c>
      <c r="B37" s="115">
        <v>1</v>
      </c>
      <c r="C37" s="115" t="s">
        <v>1098</v>
      </c>
      <c r="E37" s="115"/>
      <c r="G37" s="115"/>
      <c r="H37" s="11"/>
      <c r="I37" s="11"/>
      <c r="J37" s="11"/>
      <c r="K37" s="11"/>
    </row>
    <row r="38" spans="1:11" ht="18">
      <c r="A38" s="11"/>
      <c r="B38" s="115">
        <v>2</v>
      </c>
      <c r="C38" s="115" t="s">
        <v>1099</v>
      </c>
      <c r="D38" s="115"/>
      <c r="E38" s="115"/>
      <c r="F38" s="115"/>
      <c r="G38" s="69"/>
      <c r="H38" s="11"/>
      <c r="I38" s="11"/>
      <c r="J38" s="11"/>
      <c r="K38" s="11"/>
    </row>
    <row r="39" spans="1:11" ht="18">
      <c r="A39" s="11"/>
      <c r="B39" s="115">
        <v>3</v>
      </c>
      <c r="C39" s="115" t="s">
        <v>1100</v>
      </c>
      <c r="D39" s="115"/>
      <c r="E39" s="115"/>
      <c r="F39" s="115"/>
      <c r="G39" s="69"/>
      <c r="H39" s="11"/>
      <c r="I39" s="11"/>
      <c r="J39" s="11"/>
      <c r="K39" s="11"/>
    </row>
    <row r="40" spans="1:11" ht="18">
      <c r="A40" s="11"/>
      <c r="B40" s="116"/>
      <c r="C40" s="116"/>
      <c r="D40" s="116"/>
      <c r="E40" s="116"/>
      <c r="F40" s="116"/>
      <c r="G40" s="69"/>
      <c r="H40" s="11"/>
      <c r="I40" s="11"/>
      <c r="J40" s="11"/>
      <c r="K40" s="11"/>
    </row>
    <row r="41" spans="1:11" ht="18">
      <c r="A41" s="69" t="s">
        <v>659</v>
      </c>
      <c r="B41" s="115">
        <v>1</v>
      </c>
      <c r="C41" s="115" t="s">
        <v>1101</v>
      </c>
      <c r="D41" s="115"/>
      <c r="E41" s="115"/>
      <c r="F41" s="115"/>
      <c r="G41" s="69"/>
      <c r="H41" s="11"/>
      <c r="I41" s="11"/>
      <c r="J41" s="11"/>
      <c r="K41" s="11"/>
    </row>
    <row r="42" spans="1:11" ht="18">
      <c r="A42" s="11"/>
      <c r="B42" s="115">
        <v>2</v>
      </c>
      <c r="C42" s="115" t="s">
        <v>1102</v>
      </c>
      <c r="D42" s="115"/>
      <c r="E42" s="115"/>
      <c r="F42" s="115"/>
      <c r="G42" s="69"/>
      <c r="H42" s="11"/>
      <c r="I42" s="11"/>
      <c r="J42" s="11"/>
      <c r="K42" s="11"/>
    </row>
    <row r="43" spans="1:11" ht="18">
      <c r="A43" s="11"/>
      <c r="B43" s="115">
        <v>3</v>
      </c>
      <c r="C43" s="115" t="s">
        <v>1103</v>
      </c>
      <c r="D43" s="115"/>
      <c r="E43" s="115"/>
      <c r="F43" s="115"/>
      <c r="G43" s="69"/>
      <c r="H43" s="11"/>
      <c r="I43" s="11"/>
      <c r="J43" s="11"/>
      <c r="K43" s="11"/>
    </row>
    <row r="44" spans="1:11" ht="1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7" ht="18" hidden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8"/>
      <c r="M47" s="8"/>
      <c r="N47" s="8"/>
      <c r="O47" s="8"/>
      <c r="P47" s="8"/>
      <c r="Q47" s="8"/>
    </row>
    <row r="48" spans="1:17" ht="18" hidden="1">
      <c r="A48" s="202"/>
      <c r="B48" s="203"/>
      <c r="C48" s="203"/>
      <c r="D48" s="204"/>
      <c r="E48" s="204"/>
      <c r="F48" s="202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</row>
    <row r="49" spans="1:17" ht="18" hidden="1">
      <c r="A49" s="202"/>
      <c r="B49" s="203"/>
      <c r="C49" s="203"/>
      <c r="D49" s="204"/>
      <c r="E49" s="204"/>
      <c r="F49" s="202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8" hidden="1">
      <c r="A50" s="202"/>
      <c r="B50" s="203"/>
      <c r="C50" s="203"/>
      <c r="D50" s="204"/>
      <c r="E50" s="204"/>
      <c r="F50" s="202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8" hidden="1">
      <c r="A51" s="202"/>
      <c r="B51" s="203"/>
      <c r="C51" s="203"/>
      <c r="D51" s="204"/>
      <c r="E51" s="204"/>
      <c r="F51" s="202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8" hidden="1">
      <c r="A52" s="202"/>
      <c r="B52" s="203"/>
      <c r="C52" s="203"/>
      <c r="D52" s="204"/>
      <c r="E52" s="204"/>
      <c r="F52" s="202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8" hidden="1">
      <c r="A53" s="202"/>
      <c r="B53" s="203"/>
      <c r="C53" s="203"/>
      <c r="D53" s="204"/>
      <c r="E53" s="204"/>
      <c r="F53" s="202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8" hidden="1">
      <c r="A54" s="202"/>
      <c r="B54" s="203"/>
      <c r="C54" s="203"/>
      <c r="D54" s="204"/>
      <c r="E54" s="204"/>
      <c r="F54" s="202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8" hidden="1">
      <c r="A55" s="202"/>
      <c r="B55" s="203"/>
      <c r="C55" s="203"/>
      <c r="D55" s="204"/>
      <c r="E55" s="204"/>
      <c r="F55" s="202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</row>
    <row r="56" spans="1:17" ht="18" hidden="1">
      <c r="A56" s="202"/>
      <c r="B56" s="203"/>
      <c r="C56" s="203"/>
      <c r="D56" s="204"/>
      <c r="E56" s="204"/>
      <c r="F56" s="202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</row>
    <row r="57" spans="1:17" ht="18" hidden="1">
      <c r="A57" s="202"/>
      <c r="B57" s="203"/>
      <c r="C57" s="203"/>
      <c r="D57" s="204"/>
      <c r="E57" s="204"/>
      <c r="F57" s="202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</row>
    <row r="58" spans="1:17" ht="18" hidden="1">
      <c r="A58" s="202"/>
      <c r="B58" s="203"/>
      <c r="C58" s="203"/>
      <c r="D58" s="204"/>
      <c r="E58" s="204"/>
      <c r="F58" s="202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8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8"/>
      <c r="N59" s="8"/>
      <c r="O59" s="8"/>
      <c r="P59" s="8"/>
      <c r="Q59" s="8"/>
    </row>
    <row r="60" spans="1:17" ht="18" hidden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8"/>
      <c r="N60" s="8"/>
      <c r="O60" s="8"/>
      <c r="P60" s="8"/>
      <c r="Q60" s="8"/>
    </row>
    <row r="61" spans="1:17" ht="18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8"/>
      <c r="M61" s="8"/>
      <c r="N61" s="8"/>
      <c r="O61" s="8"/>
      <c r="P61" s="8"/>
      <c r="Q61" s="8"/>
    </row>
    <row r="62" spans="1:17" ht="18" hidden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8"/>
      <c r="M62" s="8"/>
      <c r="N62" s="8"/>
      <c r="O62" s="8"/>
      <c r="P62" s="8"/>
      <c r="Q62" s="8"/>
    </row>
    <row r="63" spans="1:11" ht="18" hidden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8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8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8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8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8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8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8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8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8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8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</sheetData>
  <sheetProtection/>
  <mergeCells count="4">
    <mergeCell ref="A1:H1"/>
    <mergeCell ref="A5:A7"/>
    <mergeCell ref="H5:H7"/>
    <mergeCell ref="I5:I7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Zeros="0" zoomScale="75" zoomScaleNormal="75" zoomScalePageLayoutView="0" workbookViewId="0" topLeftCell="A1">
      <selection activeCell="H4" sqref="H4"/>
    </sheetView>
  </sheetViews>
  <sheetFormatPr defaultColWidth="11.57421875" defaultRowHeight="15"/>
  <cols>
    <col min="1" max="1" width="13.28125" style="1" customWidth="1"/>
    <col min="2" max="2" width="25.00390625" style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2:10" ht="18">
      <c r="B1" s="221" t="s">
        <v>999</v>
      </c>
      <c r="C1" s="221"/>
      <c r="D1" s="221"/>
      <c r="E1" s="221"/>
      <c r="F1" s="221"/>
      <c r="G1" s="221"/>
      <c r="H1" s="221"/>
      <c r="I1" s="153"/>
      <c r="J1" s="11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8">
      <c r="A4" s="134" t="s">
        <v>881</v>
      </c>
      <c r="B4" s="62" t="s">
        <v>985</v>
      </c>
      <c r="C4" s="44">
        <f>_xlfn.IFERROR(VLOOKUP($A4,'Eingabe Ergebnis'!$B:$J,4,0),"")</f>
        <v>95</v>
      </c>
      <c r="D4" s="44">
        <f>_xlfn.IFERROR(VLOOKUP($A4,'Eingabe Ergebnis'!$B:$J,5,0),"")</f>
        <v>82</v>
      </c>
      <c r="E4" s="44">
        <f>_xlfn.IFERROR(VLOOKUP($A4,'Eingabe Ergebnis'!$B:$J,6,0),"")</f>
        <v>96</v>
      </c>
      <c r="F4" s="44">
        <f>_xlfn.IFERROR(VLOOKUP($A4,'Eingabe Ergebnis'!$B:$J,7,0),"")</f>
        <v>99</v>
      </c>
      <c r="G4" s="44">
        <f>_xlfn.IFERROR(VLOOKUP($A4,'Eingabe Ergebnis'!$B:$J,8,0),"")</f>
        <v>91</v>
      </c>
      <c r="H4" s="44">
        <f>_xlfn.IFERROR(VLOOKUP($A4,'Eingabe Ergebnis'!$B:$J,9,0),"")</f>
        <v>0</v>
      </c>
      <c r="I4" s="135">
        <f aca="true" t="shared" si="0" ref="I4:I13">SUM(C4:H4)</f>
        <v>463</v>
      </c>
      <c r="J4" s="142">
        <f aca="true" t="shared" si="1" ref="J4:J13">_xlfn.IFERROR(SUM(C4:H4)/_xlfn.COUNTIFS(C4:H4,"&gt;0"),"")</f>
        <v>92.6</v>
      </c>
      <c r="Q4" s="146" t="s">
        <v>644</v>
      </c>
      <c r="R4" s="31"/>
    </row>
    <row r="5" spans="1:18" ht="16.5">
      <c r="A5" s="135" t="s">
        <v>883</v>
      </c>
      <c r="B5" s="58" t="s">
        <v>986</v>
      </c>
      <c r="C5" s="44">
        <f>_xlfn.IFERROR(VLOOKUP($A5,'Eingabe Ergebnis'!$B:$J,4,0),"")</f>
        <v>90</v>
      </c>
      <c r="D5" s="44">
        <f>_xlfn.IFERROR(VLOOKUP($A5,'Eingabe Ergebnis'!$B:$J,5,0),"")</f>
        <v>86</v>
      </c>
      <c r="E5" s="44">
        <f>_xlfn.IFERROR(VLOOKUP($A5,'Eingabe Ergebnis'!$B:$J,6,0),"")</f>
        <v>89</v>
      </c>
      <c r="F5" s="44">
        <f>_xlfn.IFERROR(VLOOKUP($A5,'Eingabe Ergebnis'!$B:$J,7,0),"")</f>
        <v>105</v>
      </c>
      <c r="G5" s="44">
        <f>_xlfn.IFERROR(VLOOKUP($A5,'Eingabe Ergebnis'!$B:$J,8,0),"")</f>
        <v>0</v>
      </c>
      <c r="H5" s="44">
        <f>_xlfn.IFERROR(VLOOKUP($A5,'Eingabe Ergebnis'!$B:$J,9,0),"")</f>
        <v>0</v>
      </c>
      <c r="I5" s="135">
        <f t="shared" si="0"/>
        <v>370</v>
      </c>
      <c r="J5" s="143">
        <f t="shared" si="1"/>
        <v>92.5</v>
      </c>
      <c r="K5" s="1">
        <f aca="true" t="shared" si="2" ref="K5:P11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8">
      <c r="A6" s="136" t="s">
        <v>885</v>
      </c>
      <c r="B6" s="58" t="s">
        <v>987</v>
      </c>
      <c r="C6" s="44">
        <f>_xlfn.IFERROR(VLOOKUP($A6,'Eingabe Ergebnis'!$B:$J,4,0),"")</f>
        <v>75</v>
      </c>
      <c r="D6" s="44">
        <f>_xlfn.IFERROR(VLOOKUP($A6,'Eingabe Ergebnis'!$B:$J,5,0),"")</f>
        <v>82</v>
      </c>
      <c r="E6" s="44">
        <f>_xlfn.IFERROR(VLOOKUP($A6,'Eingabe Ergebnis'!$B:$J,6,0),"")</f>
        <v>81</v>
      </c>
      <c r="F6" s="44">
        <f>_xlfn.IFERROR(VLOOKUP($A6,'Eingabe Ergebnis'!$B:$J,7,0),"")</f>
        <v>0</v>
      </c>
      <c r="G6" s="44">
        <f>_xlfn.IFERROR(VLOOKUP($A6,'Eingabe Ergebnis'!$B:$J,8,0),"")</f>
        <v>86</v>
      </c>
      <c r="H6" s="44">
        <f>_xlfn.IFERROR(VLOOKUP($A6,'Eingabe Ergebnis'!$B:$J,9,0),"")</f>
        <v>0</v>
      </c>
      <c r="I6" s="135">
        <f t="shared" si="0"/>
        <v>324</v>
      </c>
      <c r="J6" s="143">
        <f t="shared" si="1"/>
        <v>81</v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8" s="45" customFormat="1" ht="16.5">
      <c r="A7" s="135" t="s">
        <v>887</v>
      </c>
      <c r="B7" s="58" t="s">
        <v>988</v>
      </c>
      <c r="C7" s="44">
        <f>_xlfn.IFERROR(VLOOKUP($A7,'Eingabe Ergebnis'!$B:$J,4,0),"")</f>
        <v>0</v>
      </c>
      <c r="D7" s="44">
        <f>_xlfn.IFERROR(VLOOKUP($A7,'Eingabe Ergebnis'!$B:$J,5,0),"")</f>
        <v>0</v>
      </c>
      <c r="E7" s="44">
        <f>_xlfn.IFERROR(VLOOKUP($A7,'Eingabe Ergebnis'!$B:$J,6,0),"")</f>
        <v>0</v>
      </c>
      <c r="F7" s="44">
        <f>_xlfn.IFERROR(VLOOKUP($A7,'Eingabe Ergebnis'!$B:$J,7,0),"")</f>
        <v>0</v>
      </c>
      <c r="G7" s="44">
        <f>_xlfn.IFERROR(VLOOKUP($A7,'Eingabe Ergebnis'!$B:$J,8,0),"")</f>
        <v>0</v>
      </c>
      <c r="H7" s="44">
        <f>_xlfn.IFERROR(VLOOKUP($A7,'Eingabe Ergebnis'!$B:$J,9,0),"")</f>
        <v>0</v>
      </c>
      <c r="I7" s="135">
        <f t="shared" si="0"/>
        <v>0</v>
      </c>
      <c r="J7" s="143">
        <f t="shared" si="1"/>
      </c>
      <c r="Q7" s="147" t="s">
        <v>644</v>
      </c>
      <c r="R7" s="31"/>
    </row>
    <row r="8" spans="1:18" s="45" customFormat="1" ht="16.5">
      <c r="A8" s="135" t="s">
        <v>889</v>
      </c>
      <c r="B8" s="58" t="s">
        <v>990</v>
      </c>
      <c r="C8" s="44">
        <f>_xlfn.IFERROR(VLOOKUP($A8,'Eingabe Ergebnis'!$B:$J,4,0),"")</f>
        <v>100</v>
      </c>
      <c r="D8" s="44">
        <f>_xlfn.IFERROR(VLOOKUP($A8,'Eingabe Ergebnis'!$B:$J,5,0),"")</f>
        <v>88</v>
      </c>
      <c r="E8" s="44">
        <f>_xlfn.IFERROR(VLOOKUP($A8,'Eingabe Ergebnis'!$B:$J,6,0),"")</f>
        <v>92</v>
      </c>
      <c r="F8" s="44">
        <f>_xlfn.IFERROR(VLOOKUP($A8,'Eingabe Ergebnis'!$B:$J,7,0),"")</f>
        <v>99</v>
      </c>
      <c r="G8" s="44">
        <f>_xlfn.IFERROR(VLOOKUP($A8,'Eingabe Ergebnis'!$B:$J,8,0),"")</f>
        <v>97</v>
      </c>
      <c r="H8" s="44">
        <f>_xlfn.IFERROR(VLOOKUP($A8,'Eingabe Ergebnis'!$B:$J,9,0),"")</f>
        <v>0</v>
      </c>
      <c r="I8" s="135">
        <f t="shared" si="0"/>
        <v>476</v>
      </c>
      <c r="J8" s="143">
        <f t="shared" si="1"/>
        <v>95.2</v>
      </c>
      <c r="Q8" s="147" t="s">
        <v>644</v>
      </c>
      <c r="R8" s="31"/>
    </row>
    <row r="9" spans="1:18" s="45" customFormat="1" ht="16.5">
      <c r="A9" s="136" t="s">
        <v>891</v>
      </c>
      <c r="B9" s="58" t="s">
        <v>991</v>
      </c>
      <c r="C9" s="44">
        <f>_xlfn.IFERROR(VLOOKUP($A9,'Eingabe Ergebnis'!$B:$J,4,0),"")</f>
        <v>0</v>
      </c>
      <c r="D9" s="44">
        <f>_xlfn.IFERROR(VLOOKUP($A9,'Eingabe Ergebnis'!$B:$J,5,0),"")</f>
        <v>0</v>
      </c>
      <c r="E9" s="44">
        <f>_xlfn.IFERROR(VLOOKUP($A9,'Eingabe Ergebnis'!$B:$J,6,0),"")</f>
        <v>0</v>
      </c>
      <c r="F9" s="44">
        <f>_xlfn.IFERROR(VLOOKUP($A9,'Eingabe Ergebnis'!$B:$J,7,0),"")</f>
        <v>0</v>
      </c>
      <c r="G9" s="44">
        <f>_xlfn.IFERROR(VLOOKUP($A9,'Eingabe Ergebnis'!$B:$J,8,0),"")</f>
        <v>0</v>
      </c>
      <c r="H9" s="44">
        <f>_xlfn.IFERROR(VLOOKUP($A9,'Eingabe Ergebnis'!$B:$J,9,0),"")</f>
        <v>0</v>
      </c>
      <c r="I9" s="135">
        <f t="shared" si="0"/>
        <v>0</v>
      </c>
      <c r="J9" s="143">
        <f t="shared" si="1"/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8" s="45" customFormat="1" ht="16.5">
      <c r="A10" s="135" t="s">
        <v>894</v>
      </c>
      <c r="B10" s="58" t="s">
        <v>989</v>
      </c>
      <c r="C10" s="44">
        <f>_xlfn.IFERROR(VLOOKUP($A10,'Eingabe Ergebnis'!$B:$J,4,0),"")</f>
        <v>0</v>
      </c>
      <c r="D10" s="44">
        <f>_xlfn.IFERROR(VLOOKUP($A10,'Eingabe Ergebnis'!$B:$J,5,0),"")</f>
        <v>0</v>
      </c>
      <c r="E10" s="44">
        <f>_xlfn.IFERROR(VLOOKUP($A10,'Eingabe Ergebnis'!$B:$J,6,0),"")</f>
        <v>0</v>
      </c>
      <c r="F10" s="44">
        <f>_xlfn.IFERROR(VLOOKUP($A10,'Eingabe Ergebnis'!$B:$J,7,0),"")</f>
        <v>0</v>
      </c>
      <c r="G10" s="44">
        <f>_xlfn.IFERROR(VLOOKUP($A10,'Eingabe Ergebnis'!$B:$J,8,0),"")</f>
        <v>0</v>
      </c>
      <c r="H10" s="44">
        <f>_xlfn.IFERROR(VLOOKUP($A10,'Eingabe Ergebnis'!$B:$J,9,0),"")</f>
        <v>0</v>
      </c>
      <c r="I10" s="135">
        <f t="shared" si="0"/>
        <v>0</v>
      </c>
      <c r="J10" s="144">
        <f t="shared" si="1"/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</row>
    <row r="11" spans="1:18" s="45" customFormat="1" ht="16.5">
      <c r="A11" s="135"/>
      <c r="B11" s="58"/>
      <c r="C11" s="44">
        <f>_xlfn.IFERROR(VLOOKUP($A11,'Eingabe Ergebnis'!$B:$J,4,0),"")</f>
      </c>
      <c r="D11" s="44">
        <f>_xlfn.IFERROR(VLOOKUP($A11,'Eingabe Ergebnis'!$B:$J,5,0),"")</f>
      </c>
      <c r="E11" s="44">
        <f>_xlfn.IFERROR(VLOOKUP($A11,'Eingabe Ergebnis'!$B:$J,6,0),"")</f>
      </c>
      <c r="F11" s="44">
        <f>_xlfn.IFERROR(VLOOKUP($A11,'Eingabe Ergebnis'!$B:$J,7,0),"")</f>
      </c>
      <c r="G11" s="44">
        <f>_xlfn.IFERROR(VLOOKUP($A11,'Eingabe Ergebnis'!$B:$J,8,0),"")</f>
      </c>
      <c r="H11" s="44">
        <f>_xlfn.IFERROR(VLOOKUP($A11,'Eingabe Ergebnis'!$B:$J,9,0),"")</f>
      </c>
      <c r="I11" s="135">
        <f t="shared" si="0"/>
        <v>0</v>
      </c>
      <c r="J11" s="144">
        <f t="shared" si="1"/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</row>
    <row r="12" spans="1:18" s="45" customFormat="1" ht="16.5">
      <c r="A12" s="135"/>
      <c r="B12" s="58"/>
      <c r="C12" s="44">
        <f>_xlfn.IFERROR(VLOOKUP($A12,'Eingabe Ergebnis'!$B:$J,4,0),"")</f>
      </c>
      <c r="D12" s="44">
        <f>_xlfn.IFERROR(VLOOKUP($A12,'Eingabe Ergebnis'!$B:$J,5,0),"")</f>
      </c>
      <c r="E12" s="44">
        <f>_xlfn.IFERROR(VLOOKUP($A12,'Eingabe Ergebnis'!$B:$J,6,0),"")</f>
      </c>
      <c r="F12" s="44">
        <f>_xlfn.IFERROR(VLOOKUP($A12,'Eingabe Ergebnis'!$B:$J,7,0),"")</f>
      </c>
      <c r="G12" s="44">
        <f>_xlfn.IFERROR(VLOOKUP($A12,'Eingabe Ergebnis'!$B:$J,8,0),"")</f>
      </c>
      <c r="H12" s="44">
        <f>_xlfn.IFERROR(VLOOKUP($A12,'Eingabe Ergebnis'!$B:$J,9,0),"")</f>
      </c>
      <c r="I12" s="135"/>
      <c r="J12" s="144"/>
      <c r="Q12" s="147"/>
      <c r="R12" s="31"/>
    </row>
    <row r="13" spans="1:18" s="45" customFormat="1" ht="16.5">
      <c r="A13" s="167"/>
      <c r="B13" s="168"/>
      <c r="C13" s="169"/>
      <c r="D13" s="169"/>
      <c r="E13" s="169"/>
      <c r="F13" s="169"/>
      <c r="G13" s="169"/>
      <c r="H13" s="169"/>
      <c r="I13" s="167">
        <f t="shared" si="0"/>
        <v>0</v>
      </c>
      <c r="J13" s="170">
        <f t="shared" si="1"/>
      </c>
      <c r="K13" s="171"/>
      <c r="L13" s="171"/>
      <c r="M13" s="171"/>
      <c r="N13" s="171"/>
      <c r="O13" s="171"/>
      <c r="P13" s="171"/>
      <c r="Q13" s="172"/>
      <c r="R13" s="30"/>
    </row>
    <row r="14" spans="1:19" ht="17.25">
      <c r="A14" s="55"/>
      <c r="B14" s="36" t="s">
        <v>637</v>
      </c>
      <c r="C14" s="37">
        <f>_xlfn.COUNTIFS(C4:C13,"&gt;0")</f>
        <v>4</v>
      </c>
      <c r="D14" s="37">
        <f aca="true" t="shared" si="3" ref="D14:I14">_xlfn.COUNTIFS(D4:D13,"&gt;0")</f>
        <v>4</v>
      </c>
      <c r="E14" s="37">
        <f t="shared" si="3"/>
        <v>4</v>
      </c>
      <c r="F14" s="37">
        <f t="shared" si="3"/>
        <v>3</v>
      </c>
      <c r="G14" s="37">
        <f t="shared" si="3"/>
        <v>3</v>
      </c>
      <c r="H14" s="37">
        <f t="shared" si="3"/>
        <v>0</v>
      </c>
      <c r="I14" s="148">
        <f t="shared" si="3"/>
        <v>4</v>
      </c>
      <c r="J14" s="142"/>
      <c r="K14" s="149"/>
      <c r="L14" s="149"/>
      <c r="M14" s="149"/>
      <c r="N14" s="149"/>
      <c r="O14" s="149"/>
      <c r="P14" s="149"/>
      <c r="Q14" s="150"/>
      <c r="S14" s="30"/>
    </row>
    <row r="15" spans="1:10" ht="17.25">
      <c r="A15" s="11"/>
      <c r="B15" s="32" t="s">
        <v>1</v>
      </c>
      <c r="C15" s="166">
        <f aca="true" t="shared" si="4" ref="C15:H15">SUM(C4:C13)</f>
        <v>360</v>
      </c>
      <c r="D15" s="166">
        <f t="shared" si="4"/>
        <v>338</v>
      </c>
      <c r="E15" s="166">
        <f t="shared" si="4"/>
        <v>358</v>
      </c>
      <c r="F15" s="166">
        <f t="shared" si="4"/>
        <v>303</v>
      </c>
      <c r="G15" s="166">
        <f t="shared" si="4"/>
        <v>274</v>
      </c>
      <c r="H15" s="166">
        <f t="shared" si="4"/>
        <v>0</v>
      </c>
      <c r="I15" s="173">
        <f>IF(I14="","",SUM(I4:I11))</f>
        <v>1633</v>
      </c>
      <c r="J15" s="174"/>
    </row>
    <row r="16" spans="1:10" ht="17.25">
      <c r="A16" s="11"/>
      <c r="B16" s="32" t="s">
        <v>2</v>
      </c>
      <c r="C16" s="33">
        <f>_xlfn.IFERROR(C15/C14,"")</f>
        <v>90</v>
      </c>
      <c r="D16" s="33">
        <f>_xlfn.IFERROR(D15/D14,"")</f>
        <v>84.5</v>
      </c>
      <c r="E16" s="33">
        <f>_xlfn.IFERROR(E15/E14,"")</f>
        <v>89.5</v>
      </c>
      <c r="F16" s="33">
        <f>_xlfn.IFERROR(F15/F14,"")</f>
        <v>101</v>
      </c>
      <c r="G16" s="33">
        <f>_xlfn.IFERROR(G15/G14,"")</f>
        <v>91.33333333333333</v>
      </c>
      <c r="H16" s="33">
        <f>_xlfn.IFERROR(H15/H14,"")</f>
      </c>
      <c r="I16" s="137"/>
      <c r="J16" s="135"/>
    </row>
    <row r="17" spans="1:10" ht="17.25" hidden="1">
      <c r="A17" s="11"/>
      <c r="B17" s="32" t="s">
        <v>995</v>
      </c>
      <c r="C17" s="166">
        <f aca="true" t="shared" si="5" ref="C17:H17">COUNTIF(C4:C13,"=0")</f>
        <v>3</v>
      </c>
      <c r="D17" s="166">
        <f t="shared" si="5"/>
        <v>3</v>
      </c>
      <c r="E17" s="166">
        <f t="shared" si="5"/>
        <v>3</v>
      </c>
      <c r="F17" s="166">
        <f t="shared" si="5"/>
        <v>4</v>
      </c>
      <c r="G17" s="166">
        <f t="shared" si="5"/>
        <v>4</v>
      </c>
      <c r="H17" s="166">
        <f t="shared" si="5"/>
        <v>7</v>
      </c>
      <c r="I17" s="137"/>
      <c r="J17" s="135"/>
    </row>
    <row r="18" spans="1:10" ht="17.25">
      <c r="A18" s="11"/>
      <c r="B18" s="34" t="s">
        <v>996</v>
      </c>
      <c r="C18" s="35">
        <f aca="true" t="shared" si="6" ref="C18:H18">IF(C14=0,"",IF(C14&gt;=5,SMALL(C4:C13,C17+1)+SMALL(C4:C13,C17+2)+SMALL(C4:C13,C17+3)+SMALL(C4:C13,C17+4)+SMALL(C4:C13,C17+5),IF(C14=4,SMALL(C4:C13,C17+1)+SMALL(C4:C13,C17+2)+SMALL(C4:C13,C17+3)+SMALL(C4:C13,C17+4)+108,IF(C14&gt;=3,SMALL(C4:C13,C17+1)+SMALL(C4:C13,C17+2)+SMALL(C4:C13,C17+3)+2*108,IF(C14=2,SMALL(C4:C13,C17+1)+SMALL(C4:C13,C17+2)+3*108,IF(C14=1,SMALL(C4:C13,C17+1)+4*108,))))))</f>
        <v>468</v>
      </c>
      <c r="D18" s="35">
        <f t="shared" si="6"/>
        <v>446</v>
      </c>
      <c r="E18" s="35">
        <f t="shared" si="6"/>
        <v>466</v>
      </c>
      <c r="F18" s="35">
        <f t="shared" si="6"/>
        <v>519</v>
      </c>
      <c r="G18" s="35">
        <f t="shared" si="6"/>
        <v>490</v>
      </c>
      <c r="H18" s="35">
        <f t="shared" si="6"/>
      </c>
      <c r="I18" s="138">
        <f>IF(SUM(C18:H18)=0,"",SUM(C18:H18))</f>
        <v>2389</v>
      </c>
      <c r="J18" s="141"/>
    </row>
    <row r="21" spans="1:9" ht="18">
      <c r="A21" s="179" t="s">
        <v>997</v>
      </c>
      <c r="B21" s="171"/>
      <c r="C21" s="171"/>
      <c r="D21" s="171"/>
      <c r="E21" s="171"/>
      <c r="F21" s="171"/>
      <c r="G21" s="171"/>
      <c r="H21" s="171"/>
      <c r="I21" s="171"/>
    </row>
  </sheetData>
  <sheetProtection/>
  <mergeCells count="1"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6"/>
  <sheetViews>
    <sheetView showZeros="0" zoomScale="75" zoomScaleNormal="75" zoomScalePageLayoutView="0" workbookViewId="0" topLeftCell="A1">
      <selection activeCell="T40" sqref="T40"/>
    </sheetView>
  </sheetViews>
  <sheetFormatPr defaultColWidth="11.57421875" defaultRowHeight="15"/>
  <cols>
    <col min="1" max="1" width="13.28125" style="1" customWidth="1"/>
    <col min="2" max="2" width="25.00390625" style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2:10" ht="17.25">
      <c r="B1" s="222" t="s">
        <v>1000</v>
      </c>
      <c r="C1" s="222"/>
      <c r="D1" s="222"/>
      <c r="E1" s="222"/>
      <c r="F1" s="222"/>
      <c r="G1" s="222"/>
      <c r="H1" s="222"/>
      <c r="I1" s="153"/>
      <c r="J1" s="11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6.5">
      <c r="A4" s="134" t="s">
        <v>460</v>
      </c>
      <c r="B4" s="62" t="s">
        <v>571</v>
      </c>
      <c r="C4" s="44">
        <f>_xlfn.IFERROR(VLOOKUP($A4,'Eingabe Ergebnis'!$B:$J,4,0),"")</f>
        <v>73</v>
      </c>
      <c r="D4" s="44">
        <f>_xlfn.IFERROR(VLOOKUP($A4,'Eingabe Ergebnis'!$B:$J,5,0),"")</f>
        <v>71</v>
      </c>
      <c r="E4" s="44">
        <f>_xlfn.IFERROR(VLOOKUP($A4,'Eingabe Ergebnis'!$B:$J,6,0),"")</f>
        <v>73</v>
      </c>
      <c r="F4" s="44">
        <f>_xlfn.IFERROR(VLOOKUP($A4,'Eingabe Ergebnis'!$B:$J,7,0),"")</f>
        <v>69</v>
      </c>
      <c r="G4" s="44">
        <f>_xlfn.IFERROR(VLOOKUP($A4,'Eingabe Ergebnis'!$B:$J,8,0),"")</f>
        <v>0</v>
      </c>
      <c r="H4" s="44">
        <f>_xlfn.IFERROR(VLOOKUP($A4,'Eingabe Ergebnis'!$B:$J,9,0),"")</f>
        <v>0</v>
      </c>
      <c r="I4" s="135">
        <f aca="true" t="shared" si="0" ref="I4:I45">SUM(C4:H4)</f>
        <v>286</v>
      </c>
      <c r="J4" s="142">
        <f aca="true" t="shared" si="1" ref="J4:J45">_xlfn.IFERROR(SUM(C4:H4)/_xlfn.COUNTIFS(C4:H4,"&gt;0"),"")</f>
        <v>71.5</v>
      </c>
      <c r="Q4" s="146" t="s">
        <v>644</v>
      </c>
      <c r="R4" s="31"/>
    </row>
    <row r="5" spans="1:18" ht="18">
      <c r="A5" s="135" t="s">
        <v>486</v>
      </c>
      <c r="B5" s="58" t="s">
        <v>927</v>
      </c>
      <c r="C5" s="44">
        <f>_xlfn.IFERROR(VLOOKUP($A5,'Eingabe Ergebnis'!$B:$J,4,0),"")</f>
        <v>0</v>
      </c>
      <c r="D5" s="44">
        <f>_xlfn.IFERROR(VLOOKUP($A5,'Eingabe Ergebnis'!$B:$J,5,0),"")</f>
        <v>0</v>
      </c>
      <c r="E5" s="44">
        <f>_xlfn.IFERROR(VLOOKUP($A5,'Eingabe Ergebnis'!$B:$J,6,0),"")</f>
        <v>72</v>
      </c>
      <c r="F5" s="44">
        <f>_xlfn.IFERROR(VLOOKUP($A5,'Eingabe Ergebnis'!$B:$J,7,0),"")</f>
        <v>76</v>
      </c>
      <c r="G5" s="44">
        <f>_xlfn.IFERROR(VLOOKUP($A5,'Eingabe Ergebnis'!$B:$J,8,0),"")</f>
        <v>0</v>
      </c>
      <c r="H5" s="44">
        <f>_xlfn.IFERROR(VLOOKUP($A5,'Eingabe Ergebnis'!$B:$J,9,0),"")</f>
        <v>0</v>
      </c>
      <c r="I5" s="135">
        <f t="shared" si="0"/>
        <v>148</v>
      </c>
      <c r="J5" s="143">
        <f t="shared" si="1"/>
        <v>74</v>
      </c>
      <c r="K5" s="1">
        <f aca="true" t="shared" si="2" ref="K5:P22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8">
      <c r="A6" s="136" t="s">
        <v>294</v>
      </c>
      <c r="B6" s="58" t="s">
        <v>639</v>
      </c>
      <c r="C6" s="44">
        <f>_xlfn.IFERROR(VLOOKUP($A6,'Eingabe Ergebnis'!$B:$J,4,0),"")</f>
        <v>0</v>
      </c>
      <c r="D6" s="44">
        <f>_xlfn.IFERROR(VLOOKUP($A6,'Eingabe Ergebnis'!$B:$J,5,0),"")</f>
        <v>0</v>
      </c>
      <c r="E6" s="44">
        <f>_xlfn.IFERROR(VLOOKUP($A6,'Eingabe Ergebnis'!$B:$J,6,0),"")</f>
        <v>0</v>
      </c>
      <c r="F6" s="44">
        <f>_xlfn.IFERROR(VLOOKUP($A6,'Eingabe Ergebnis'!$B:$J,7,0),"")</f>
        <v>0</v>
      </c>
      <c r="G6" s="44">
        <f>_xlfn.IFERROR(VLOOKUP($A6,'Eingabe Ergebnis'!$B:$J,8,0),"")</f>
        <v>0</v>
      </c>
      <c r="H6" s="44">
        <f>_xlfn.IFERROR(VLOOKUP($A6,'Eingabe Ergebnis'!$B:$J,9,0),"")</f>
        <v>0</v>
      </c>
      <c r="I6" s="135">
        <f t="shared" si="0"/>
        <v>0</v>
      </c>
      <c r="J6" s="143">
        <f t="shared" si="1"/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9" s="45" customFormat="1" ht="16.5">
      <c r="A7" s="135" t="s">
        <v>807</v>
      </c>
      <c r="B7" s="58" t="s">
        <v>601</v>
      </c>
      <c r="C7" s="44">
        <f>_xlfn.IFERROR(VLOOKUP($A7,'Eingabe Ergebnis'!$B:$J,4,0),"")</f>
        <v>94</v>
      </c>
      <c r="D7" s="44">
        <f>_xlfn.IFERROR(VLOOKUP($A7,'Eingabe Ergebnis'!$B:$J,5,0),"")</f>
        <v>0</v>
      </c>
      <c r="E7" s="44">
        <f>_xlfn.IFERROR(VLOOKUP($A7,'Eingabe Ergebnis'!$B:$J,6,0),"")</f>
        <v>87</v>
      </c>
      <c r="F7" s="44">
        <f>_xlfn.IFERROR(VLOOKUP($A7,'Eingabe Ergebnis'!$B:$J,7,0),"")</f>
        <v>90</v>
      </c>
      <c r="G7" s="44">
        <f>_xlfn.IFERROR(VLOOKUP($A7,'Eingabe Ergebnis'!$B:$J,8,0),"")</f>
        <v>0</v>
      </c>
      <c r="H7" s="44">
        <f>_xlfn.IFERROR(VLOOKUP($A7,'Eingabe Ergebnis'!$B:$J,9,0),"")</f>
        <v>0</v>
      </c>
      <c r="I7" s="135">
        <f t="shared" si="0"/>
        <v>271</v>
      </c>
      <c r="J7" s="143">
        <f t="shared" si="1"/>
        <v>90.33333333333333</v>
      </c>
      <c r="Q7" s="147" t="s">
        <v>644</v>
      </c>
      <c r="R7" s="31"/>
      <c r="S7" s="1"/>
    </row>
    <row r="8" spans="1:19" s="45" customFormat="1" ht="18">
      <c r="A8" s="135" t="s">
        <v>810</v>
      </c>
      <c r="B8" s="58" t="s">
        <v>928</v>
      </c>
      <c r="C8" s="44">
        <f>_xlfn.IFERROR(VLOOKUP($A8,'Eingabe Ergebnis'!$B:$J,4,0),"")</f>
        <v>0</v>
      </c>
      <c r="D8" s="44">
        <f>_xlfn.IFERROR(VLOOKUP($A8,'Eingabe Ergebnis'!$B:$J,5,0),"")</f>
        <v>0</v>
      </c>
      <c r="E8" s="44">
        <f>_xlfn.IFERROR(VLOOKUP($A8,'Eingabe Ergebnis'!$B:$J,6,0),"")</f>
        <v>0</v>
      </c>
      <c r="F8" s="44">
        <f>_xlfn.IFERROR(VLOOKUP($A8,'Eingabe Ergebnis'!$B:$J,7,0),"")</f>
        <v>0</v>
      </c>
      <c r="G8" s="44">
        <f>_xlfn.IFERROR(VLOOKUP($A8,'Eingabe Ergebnis'!$B:$J,8,0),"")</f>
        <v>0</v>
      </c>
      <c r="H8" s="44">
        <f>_xlfn.IFERROR(VLOOKUP($A8,'Eingabe Ergebnis'!$B:$J,9,0),"")</f>
        <v>0</v>
      </c>
      <c r="I8" s="135">
        <f t="shared" si="0"/>
        <v>0</v>
      </c>
      <c r="J8" s="143">
        <f t="shared" si="1"/>
      </c>
      <c r="Q8" s="147" t="s">
        <v>644</v>
      </c>
      <c r="R8" s="31"/>
      <c r="S8" s="1"/>
    </row>
    <row r="9" spans="1:18" s="45" customFormat="1" ht="16.5">
      <c r="A9" s="136" t="s">
        <v>812</v>
      </c>
      <c r="B9" s="58" t="s">
        <v>640</v>
      </c>
      <c r="C9" s="44">
        <f>_xlfn.IFERROR(VLOOKUP($A9,'Eingabe Ergebnis'!$B:$J,4,0),"")</f>
        <v>82</v>
      </c>
      <c r="D9" s="44">
        <f>_xlfn.IFERROR(VLOOKUP($A9,'Eingabe Ergebnis'!$B:$J,5,0),"")</f>
        <v>71</v>
      </c>
      <c r="E9" s="44">
        <f>_xlfn.IFERROR(VLOOKUP($A9,'Eingabe Ergebnis'!$B:$J,6,0),"")</f>
        <v>72</v>
      </c>
      <c r="F9" s="44">
        <f>_xlfn.IFERROR(VLOOKUP($A9,'Eingabe Ergebnis'!$B:$J,7,0),"")</f>
        <v>68</v>
      </c>
      <c r="G9" s="44">
        <f>_xlfn.IFERROR(VLOOKUP($A9,'Eingabe Ergebnis'!$B:$J,8,0),"")</f>
        <v>76</v>
      </c>
      <c r="H9" s="44">
        <f>_xlfn.IFERROR(VLOOKUP($A9,'Eingabe Ergebnis'!$B:$J,9,0),"")</f>
        <v>0</v>
      </c>
      <c r="I9" s="135">
        <f t="shared" si="0"/>
        <v>369</v>
      </c>
      <c r="J9" s="143">
        <f t="shared" si="1"/>
        <v>73.8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9" s="45" customFormat="1" ht="16.5">
      <c r="A10" s="135" t="s">
        <v>815</v>
      </c>
      <c r="B10" s="58" t="s">
        <v>583</v>
      </c>
      <c r="C10" s="44">
        <f>_xlfn.IFERROR(VLOOKUP($A10,'Eingabe Ergebnis'!$B:$J,4,0),"")</f>
        <v>0</v>
      </c>
      <c r="D10" s="44">
        <f>_xlfn.IFERROR(VLOOKUP($A10,'Eingabe Ergebnis'!$B:$J,5,0),"")</f>
        <v>75</v>
      </c>
      <c r="E10" s="44">
        <f>_xlfn.IFERROR(VLOOKUP($A10,'Eingabe Ergebnis'!$B:$J,6,0),"")</f>
        <v>80</v>
      </c>
      <c r="F10" s="44">
        <f>_xlfn.IFERROR(VLOOKUP($A10,'Eingabe Ergebnis'!$B:$J,7,0),"")</f>
        <v>84</v>
      </c>
      <c r="G10" s="44">
        <f>_xlfn.IFERROR(VLOOKUP($A10,'Eingabe Ergebnis'!$B:$J,8,0),"")</f>
        <v>85</v>
      </c>
      <c r="H10" s="44">
        <f>_xlfn.IFERROR(VLOOKUP($A10,'Eingabe Ergebnis'!$B:$J,9,0),"")</f>
        <v>0</v>
      </c>
      <c r="I10" s="135">
        <f t="shared" si="0"/>
        <v>324</v>
      </c>
      <c r="J10" s="144">
        <f t="shared" si="1"/>
        <v>81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  <c r="S10" s="1"/>
    </row>
    <row r="11" spans="1:19" s="45" customFormat="1" ht="16.5">
      <c r="A11" s="135" t="s">
        <v>818</v>
      </c>
      <c r="B11" s="58" t="s">
        <v>568</v>
      </c>
      <c r="C11" s="44">
        <f>_xlfn.IFERROR(VLOOKUP($A11,'Eingabe Ergebnis'!$B:$J,4,0),"")</f>
        <v>86</v>
      </c>
      <c r="D11" s="44">
        <f>_xlfn.IFERROR(VLOOKUP($A11,'Eingabe Ergebnis'!$B:$J,5,0),"")</f>
        <v>0</v>
      </c>
      <c r="E11" s="44">
        <f>_xlfn.IFERROR(VLOOKUP($A11,'Eingabe Ergebnis'!$B:$J,6,0),"")</f>
        <v>0</v>
      </c>
      <c r="F11" s="44">
        <f>_xlfn.IFERROR(VLOOKUP($A11,'Eingabe Ergebnis'!$B:$J,7,0),"")</f>
        <v>76</v>
      </c>
      <c r="G11" s="44">
        <f>_xlfn.IFERROR(VLOOKUP($A11,'Eingabe Ergebnis'!$B:$J,8,0),"")</f>
        <v>0</v>
      </c>
      <c r="H11" s="44">
        <f>_xlfn.IFERROR(VLOOKUP($A11,'Eingabe Ergebnis'!$B:$J,9,0),"")</f>
        <v>0</v>
      </c>
      <c r="I11" s="135">
        <f t="shared" si="0"/>
        <v>162</v>
      </c>
      <c r="J11" s="144">
        <f t="shared" si="1"/>
        <v>81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  <c r="S11" s="1"/>
    </row>
    <row r="12" spans="1:18" s="45" customFormat="1" ht="16.5">
      <c r="A12" s="136" t="s">
        <v>820</v>
      </c>
      <c r="B12" s="58" t="s">
        <v>569</v>
      </c>
      <c r="C12" s="44">
        <f>_xlfn.IFERROR(VLOOKUP($A12,'Eingabe Ergebnis'!$B:$J,4,0),"")</f>
        <v>78</v>
      </c>
      <c r="D12" s="44">
        <f>_xlfn.IFERROR(VLOOKUP($A12,'Eingabe Ergebnis'!$B:$J,5,0),"")</f>
        <v>85</v>
      </c>
      <c r="E12" s="44">
        <f>_xlfn.IFERROR(VLOOKUP($A12,'Eingabe Ergebnis'!$B:$J,6,0),"")</f>
        <v>73</v>
      </c>
      <c r="F12" s="44">
        <f>_xlfn.IFERROR(VLOOKUP($A12,'Eingabe Ergebnis'!$B:$J,7,0),"")</f>
        <v>0</v>
      </c>
      <c r="G12" s="44">
        <f>_xlfn.IFERROR(VLOOKUP($A12,'Eingabe Ergebnis'!$B:$J,8,0),"")</f>
        <v>0</v>
      </c>
      <c r="H12" s="44">
        <f>_xlfn.IFERROR(VLOOKUP($A12,'Eingabe Ergebnis'!$B:$J,9,0),"")</f>
        <v>0</v>
      </c>
      <c r="I12" s="135">
        <f t="shared" si="0"/>
        <v>236</v>
      </c>
      <c r="J12" s="144">
        <f t="shared" si="1"/>
        <v>78.66666666666667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147" t="s">
        <v>644</v>
      </c>
      <c r="R12" s="31"/>
    </row>
    <row r="13" spans="1:19" s="44" customFormat="1" ht="18">
      <c r="A13" s="135" t="s">
        <v>822</v>
      </c>
      <c r="B13" s="63" t="s">
        <v>567</v>
      </c>
      <c r="C13" s="44">
        <f>_xlfn.IFERROR(VLOOKUP($A13,'Eingabe Ergebnis'!$B:$J,4,0),"")</f>
        <v>90</v>
      </c>
      <c r="D13" s="44">
        <f>_xlfn.IFERROR(VLOOKUP($A13,'Eingabe Ergebnis'!$B:$J,5,0),"")</f>
        <v>79</v>
      </c>
      <c r="E13" s="44">
        <f>_xlfn.IFERROR(VLOOKUP($A13,'Eingabe Ergebnis'!$B:$J,6,0),"")</f>
        <v>78</v>
      </c>
      <c r="F13" s="44">
        <f>_xlfn.IFERROR(VLOOKUP($A13,'Eingabe Ergebnis'!$B:$J,7,0),"")</f>
        <v>85</v>
      </c>
      <c r="G13" s="44">
        <f>_xlfn.IFERROR(VLOOKUP($A13,'Eingabe Ergebnis'!$B:$J,8,0),"")</f>
        <v>0</v>
      </c>
      <c r="H13" s="44">
        <f>_xlfn.IFERROR(VLOOKUP($A13,'Eingabe Ergebnis'!$B:$J,9,0),"")</f>
        <v>0</v>
      </c>
      <c r="I13" s="135">
        <f t="shared" si="0"/>
        <v>332</v>
      </c>
      <c r="J13" s="145">
        <f t="shared" si="1"/>
        <v>83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147" t="s">
        <v>644</v>
      </c>
      <c r="S13" s="1"/>
    </row>
    <row r="14" spans="1:19" s="45" customFormat="1" ht="16.5">
      <c r="A14" s="135" t="s">
        <v>825</v>
      </c>
      <c r="B14" s="58" t="s">
        <v>677</v>
      </c>
      <c r="C14" s="44">
        <f>_xlfn.IFERROR(VLOOKUP($A14,'Eingabe Ergebnis'!$B:$J,4,0),"")</f>
        <v>93</v>
      </c>
      <c r="D14" s="44">
        <f>_xlfn.IFERROR(VLOOKUP($A14,'Eingabe Ergebnis'!$B:$J,5,0),"")</f>
        <v>0</v>
      </c>
      <c r="E14" s="44">
        <f>_xlfn.IFERROR(VLOOKUP($A14,'Eingabe Ergebnis'!$B:$J,6,0),"")</f>
        <v>0</v>
      </c>
      <c r="F14" s="44">
        <f>_xlfn.IFERROR(VLOOKUP($A14,'Eingabe Ergebnis'!$B:$J,7,0),"")</f>
        <v>0</v>
      </c>
      <c r="G14" s="44">
        <f>_xlfn.IFERROR(VLOOKUP($A14,'Eingabe Ergebnis'!$B:$J,8,0),"")</f>
        <v>0</v>
      </c>
      <c r="H14" s="44">
        <f>_xlfn.IFERROR(VLOOKUP($A14,'Eingabe Ergebnis'!$B:$J,9,0),"")</f>
        <v>0</v>
      </c>
      <c r="I14" s="135">
        <f t="shared" si="0"/>
        <v>93</v>
      </c>
      <c r="J14" s="144">
        <f t="shared" si="1"/>
        <v>93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147" t="s">
        <v>644</v>
      </c>
      <c r="R14" s="31"/>
      <c r="S14" s="1"/>
    </row>
    <row r="15" spans="1:18" s="45" customFormat="1" ht="16.5">
      <c r="A15" s="136" t="s">
        <v>826</v>
      </c>
      <c r="B15" s="58" t="s">
        <v>668</v>
      </c>
      <c r="C15" s="44">
        <f>_xlfn.IFERROR(VLOOKUP($A15,'Eingabe Ergebnis'!$B:$J,4,0),"")</f>
        <v>72</v>
      </c>
      <c r="D15" s="44">
        <f>_xlfn.IFERROR(VLOOKUP($A15,'Eingabe Ergebnis'!$B:$J,5,0),"")</f>
        <v>0</v>
      </c>
      <c r="E15" s="44">
        <f>_xlfn.IFERROR(VLOOKUP($A15,'Eingabe Ergebnis'!$B:$J,6,0),"")</f>
        <v>78</v>
      </c>
      <c r="F15" s="44">
        <f>_xlfn.IFERROR(VLOOKUP($A15,'Eingabe Ergebnis'!$B:$J,7,0),"")</f>
        <v>78</v>
      </c>
      <c r="G15" s="44">
        <f>_xlfn.IFERROR(VLOOKUP($A15,'Eingabe Ergebnis'!$B:$J,8,0),"")</f>
        <v>0</v>
      </c>
      <c r="H15" s="44">
        <f>_xlfn.IFERROR(VLOOKUP($A15,'Eingabe Ergebnis'!$B:$J,9,0),"")</f>
        <v>0</v>
      </c>
      <c r="I15" s="135">
        <f t="shared" si="0"/>
        <v>228</v>
      </c>
      <c r="J15" s="144">
        <f t="shared" si="1"/>
        <v>76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147" t="s">
        <v>644</v>
      </c>
      <c r="R15" s="31"/>
    </row>
    <row r="16" spans="1:19" s="45" customFormat="1" ht="16.5">
      <c r="A16" s="135" t="s">
        <v>828</v>
      </c>
      <c r="B16" s="58" t="s">
        <v>929</v>
      </c>
      <c r="C16" s="44">
        <f>_xlfn.IFERROR(VLOOKUP($A16,'Eingabe Ergebnis'!$B:$J,4,0),"")</f>
        <v>87</v>
      </c>
      <c r="D16" s="44">
        <f>_xlfn.IFERROR(VLOOKUP($A16,'Eingabe Ergebnis'!$B:$J,5,0),"")</f>
        <v>76</v>
      </c>
      <c r="E16" s="44">
        <f>_xlfn.IFERROR(VLOOKUP($A16,'Eingabe Ergebnis'!$B:$J,6,0),"")</f>
        <v>81</v>
      </c>
      <c r="F16" s="44">
        <f>_xlfn.IFERROR(VLOOKUP($A16,'Eingabe Ergebnis'!$B:$J,7,0),"")</f>
        <v>0</v>
      </c>
      <c r="G16" s="44">
        <f>_xlfn.IFERROR(VLOOKUP($A16,'Eingabe Ergebnis'!$B:$J,8,0),"")</f>
        <v>0</v>
      </c>
      <c r="H16" s="44">
        <f>_xlfn.IFERROR(VLOOKUP($A16,'Eingabe Ergebnis'!$B:$J,9,0),"")</f>
        <v>0</v>
      </c>
      <c r="I16" s="135">
        <f t="shared" si="0"/>
        <v>244</v>
      </c>
      <c r="J16" s="144">
        <f t="shared" si="1"/>
        <v>81.33333333333333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147" t="s">
        <v>644</v>
      </c>
      <c r="R16" s="31"/>
      <c r="S16" s="1"/>
    </row>
    <row r="17" spans="1:18" ht="16.5">
      <c r="A17" s="135" t="s">
        <v>829</v>
      </c>
      <c r="B17" s="58" t="s">
        <v>930</v>
      </c>
      <c r="C17" s="44">
        <f>_xlfn.IFERROR(VLOOKUP($A17,'Eingabe Ergebnis'!$B:$J,4,0),"")</f>
        <v>0</v>
      </c>
      <c r="D17" s="44">
        <f>_xlfn.IFERROR(VLOOKUP($A17,'Eingabe Ergebnis'!$B:$J,5,0),"")</f>
        <v>0</v>
      </c>
      <c r="E17" s="44">
        <f>_xlfn.IFERROR(VLOOKUP($A17,'Eingabe Ergebnis'!$B:$J,6,0),"")</f>
        <v>0</v>
      </c>
      <c r="F17" s="44">
        <f>_xlfn.IFERROR(VLOOKUP($A17,'Eingabe Ergebnis'!$B:$J,7,0),"")</f>
        <v>0</v>
      </c>
      <c r="G17" s="44">
        <f>_xlfn.IFERROR(VLOOKUP($A17,'Eingabe Ergebnis'!$B:$J,8,0),"")</f>
        <v>0</v>
      </c>
      <c r="H17" s="44">
        <f>_xlfn.IFERROR(VLOOKUP($A17,'Eingabe Ergebnis'!$B:$J,9,0),"")</f>
        <v>0</v>
      </c>
      <c r="I17" s="135">
        <f t="shared" si="0"/>
        <v>0</v>
      </c>
      <c r="J17" s="143">
        <f t="shared" si="1"/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46" t="s">
        <v>644</v>
      </c>
      <c r="R17" s="31"/>
    </row>
    <row r="18" spans="1:19" ht="16.5">
      <c r="A18" s="136" t="s">
        <v>831</v>
      </c>
      <c r="B18" s="56" t="s">
        <v>570</v>
      </c>
      <c r="C18" s="44">
        <f>_xlfn.IFERROR(VLOOKUP($A18,'Eingabe Ergebnis'!$B:$J,4,0),"")</f>
        <v>76</v>
      </c>
      <c r="D18" s="44">
        <f>_xlfn.IFERROR(VLOOKUP($A18,'Eingabe Ergebnis'!$B:$J,5,0),"")</f>
        <v>81</v>
      </c>
      <c r="E18" s="44">
        <f>_xlfn.IFERROR(VLOOKUP($A18,'Eingabe Ergebnis'!$B:$J,6,0),"")</f>
        <v>77</v>
      </c>
      <c r="F18" s="44">
        <f>_xlfn.IFERROR(VLOOKUP($A18,'Eingabe Ergebnis'!$B:$J,7,0),"")</f>
        <v>79</v>
      </c>
      <c r="G18" s="44">
        <f>_xlfn.IFERROR(VLOOKUP($A18,'Eingabe Ergebnis'!$B:$J,8,0),"")</f>
        <v>0</v>
      </c>
      <c r="H18" s="44">
        <f>_xlfn.IFERROR(VLOOKUP($A18,'Eingabe Ergebnis'!$B:$J,9,0),"")</f>
        <v>0</v>
      </c>
      <c r="I18" s="135">
        <f t="shared" si="0"/>
        <v>313</v>
      </c>
      <c r="J18" s="143">
        <f t="shared" si="1"/>
        <v>78.25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46" t="s">
        <v>644</v>
      </c>
      <c r="R18" s="10"/>
      <c r="S18" s="45"/>
    </row>
    <row r="19" spans="1:18" ht="16.5">
      <c r="A19" s="135" t="s">
        <v>833</v>
      </c>
      <c r="B19" s="57" t="s">
        <v>585</v>
      </c>
      <c r="C19" s="44">
        <f>_xlfn.IFERROR(VLOOKUP($A19,'Eingabe Ergebnis'!$B:$J,4,0),"")</f>
        <v>0</v>
      </c>
      <c r="D19" s="44">
        <f>_xlfn.IFERROR(VLOOKUP($A19,'Eingabe Ergebnis'!$B:$J,5,0),"")</f>
        <v>0</v>
      </c>
      <c r="E19" s="44">
        <f>_xlfn.IFERROR(VLOOKUP($A19,'Eingabe Ergebnis'!$B:$J,6,0),"")</f>
        <v>0</v>
      </c>
      <c r="F19" s="44">
        <f>_xlfn.IFERROR(VLOOKUP($A19,'Eingabe Ergebnis'!$B:$J,7,0),"")</f>
        <v>0</v>
      </c>
      <c r="G19" s="44">
        <f>_xlfn.IFERROR(VLOOKUP($A19,'Eingabe Ergebnis'!$B:$J,8,0),"")</f>
        <v>0</v>
      </c>
      <c r="H19" s="44">
        <f>_xlfn.IFERROR(VLOOKUP($A19,'Eingabe Ergebnis'!$B:$J,9,0),"")</f>
        <v>0</v>
      </c>
      <c r="I19" s="135">
        <f t="shared" si="0"/>
        <v>0</v>
      </c>
      <c r="J19" s="143">
        <f t="shared" si="1"/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46" t="s">
        <v>644</v>
      </c>
      <c r="R19" s="30"/>
    </row>
    <row r="20" spans="1:18" ht="16.5">
      <c r="A20" s="135" t="s">
        <v>836</v>
      </c>
      <c r="B20" s="57" t="s">
        <v>603</v>
      </c>
      <c r="C20" s="44">
        <f>_xlfn.IFERROR(VLOOKUP($A20,'Eingabe Ergebnis'!$B:$J,4,0),"")</f>
        <v>81</v>
      </c>
      <c r="D20" s="44">
        <f>_xlfn.IFERROR(VLOOKUP($A20,'Eingabe Ergebnis'!$B:$J,5,0),"")</f>
        <v>80</v>
      </c>
      <c r="E20" s="44">
        <f>_xlfn.IFERROR(VLOOKUP($A20,'Eingabe Ergebnis'!$B:$J,6,0),"")</f>
        <v>75</v>
      </c>
      <c r="F20" s="44">
        <f>_xlfn.IFERROR(VLOOKUP($A20,'Eingabe Ergebnis'!$B:$J,7,0),"")</f>
        <v>75</v>
      </c>
      <c r="G20" s="44">
        <f>_xlfn.IFERROR(VLOOKUP($A20,'Eingabe Ergebnis'!$B:$J,8,0),"")</f>
        <v>0</v>
      </c>
      <c r="H20" s="44">
        <f>_xlfn.IFERROR(VLOOKUP($A20,'Eingabe Ergebnis'!$B:$J,9,0),"")</f>
        <v>0</v>
      </c>
      <c r="I20" s="135">
        <f t="shared" si="0"/>
        <v>311</v>
      </c>
      <c r="J20" s="143">
        <f t="shared" si="1"/>
        <v>77.75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46" t="s">
        <v>644</v>
      </c>
      <c r="R20" s="30"/>
    </row>
    <row r="21" spans="1:19" ht="16.5">
      <c r="A21" s="136" t="s">
        <v>838</v>
      </c>
      <c r="B21" s="57" t="s">
        <v>931</v>
      </c>
      <c r="C21" s="44">
        <f>_xlfn.IFERROR(VLOOKUP($A21,'Eingabe Ergebnis'!$B:$J,4,0),"")</f>
        <v>83</v>
      </c>
      <c r="D21" s="44">
        <f>_xlfn.IFERROR(VLOOKUP($A21,'Eingabe Ergebnis'!$B:$J,5,0),"")</f>
        <v>89</v>
      </c>
      <c r="E21" s="44">
        <f>_xlfn.IFERROR(VLOOKUP($A21,'Eingabe Ergebnis'!$B:$J,6,0),"")</f>
        <v>0</v>
      </c>
      <c r="F21" s="44">
        <f>_xlfn.IFERROR(VLOOKUP($A21,'Eingabe Ergebnis'!$B:$J,7,0),"")</f>
        <v>0</v>
      </c>
      <c r="G21" s="44">
        <f>_xlfn.IFERROR(VLOOKUP($A21,'Eingabe Ergebnis'!$B:$J,8,0),"")</f>
        <v>0</v>
      </c>
      <c r="H21" s="44">
        <f>_xlfn.IFERROR(VLOOKUP($A21,'Eingabe Ergebnis'!$B:$J,9,0),"")</f>
        <v>0</v>
      </c>
      <c r="I21" s="135">
        <f t="shared" si="0"/>
        <v>172</v>
      </c>
      <c r="J21" s="143">
        <f t="shared" si="1"/>
        <v>86</v>
      </c>
      <c r="Q21" s="146" t="s">
        <v>644</v>
      </c>
      <c r="R21" s="30"/>
      <c r="S21" s="45"/>
    </row>
    <row r="22" spans="1:19" s="45" customFormat="1" ht="16.5">
      <c r="A22" s="135" t="s">
        <v>841</v>
      </c>
      <c r="B22" s="57" t="s">
        <v>602</v>
      </c>
      <c r="C22" s="44">
        <f>_xlfn.IFERROR(VLOOKUP($A22,'Eingabe Ergebnis'!$B:$J,4,0),"")</f>
        <v>75</v>
      </c>
      <c r="D22" s="44">
        <f>_xlfn.IFERROR(VLOOKUP($A22,'Eingabe Ergebnis'!$B:$J,5,0),"")</f>
        <v>70</v>
      </c>
      <c r="E22" s="44">
        <f>_xlfn.IFERROR(VLOOKUP($A22,'Eingabe Ergebnis'!$B:$J,6,0),"")</f>
        <v>75</v>
      </c>
      <c r="F22" s="44">
        <f>_xlfn.IFERROR(VLOOKUP($A22,'Eingabe Ergebnis'!$B:$J,7,0),"")</f>
        <v>80</v>
      </c>
      <c r="G22" s="44">
        <f>_xlfn.IFERROR(VLOOKUP($A22,'Eingabe Ergebnis'!$B:$J,8,0),"")</f>
        <v>87</v>
      </c>
      <c r="H22" s="44">
        <f>_xlfn.IFERROR(VLOOKUP($A22,'Eingabe Ergebnis'!$B:$J,9,0),"")</f>
        <v>0</v>
      </c>
      <c r="I22" s="135">
        <f t="shared" si="0"/>
        <v>387</v>
      </c>
      <c r="J22" s="144">
        <f t="shared" si="1"/>
        <v>77.4</v>
      </c>
      <c r="K22" s="45">
        <f t="shared" si="2"/>
        <v>0</v>
      </c>
      <c r="L22" s="45">
        <f t="shared" si="2"/>
        <v>0</v>
      </c>
      <c r="M22" s="45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0</v>
      </c>
      <c r="Q22" s="147" t="s">
        <v>644</v>
      </c>
      <c r="R22" s="30"/>
      <c r="S22" s="1"/>
    </row>
    <row r="23" spans="1:19" s="45" customFormat="1" ht="16.5">
      <c r="A23" s="135" t="s">
        <v>843</v>
      </c>
      <c r="B23" s="57" t="s">
        <v>584</v>
      </c>
      <c r="C23" s="44">
        <f>_xlfn.IFERROR(VLOOKUP($A23,'Eingabe Ergebnis'!$B:$J,4,0),"")</f>
        <v>78</v>
      </c>
      <c r="D23" s="44">
        <f>_xlfn.IFERROR(VLOOKUP($A23,'Eingabe Ergebnis'!$B:$J,5,0),"")</f>
        <v>79</v>
      </c>
      <c r="E23" s="44">
        <f>_xlfn.IFERROR(VLOOKUP($A23,'Eingabe Ergebnis'!$B:$J,6,0),"")</f>
        <v>83</v>
      </c>
      <c r="F23" s="44">
        <f>_xlfn.IFERROR(VLOOKUP($A23,'Eingabe Ergebnis'!$B:$J,7,0),"")</f>
        <v>77</v>
      </c>
      <c r="G23" s="44">
        <f>_xlfn.IFERROR(VLOOKUP($A23,'Eingabe Ergebnis'!$B:$J,8,0),"")</f>
        <v>81</v>
      </c>
      <c r="H23" s="44">
        <f>_xlfn.IFERROR(VLOOKUP($A23,'Eingabe Ergebnis'!$B:$J,9,0),"")</f>
        <v>0</v>
      </c>
      <c r="I23" s="135">
        <f t="shared" si="0"/>
        <v>398</v>
      </c>
      <c r="J23" s="144">
        <f t="shared" si="1"/>
        <v>79.6</v>
      </c>
      <c r="K23" s="45">
        <f aca="true" t="shared" si="3" ref="K23:P23">Farbe</f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 t="shared" si="3"/>
        <v>0</v>
      </c>
      <c r="P23" s="45">
        <f t="shared" si="3"/>
        <v>0</v>
      </c>
      <c r="Q23" s="147" t="s">
        <v>644</v>
      </c>
      <c r="R23" s="30"/>
      <c r="S23" s="1"/>
    </row>
    <row r="24" spans="1:18" s="45" customFormat="1" ht="16.5">
      <c r="A24" s="136" t="s">
        <v>844</v>
      </c>
      <c r="B24" s="57" t="s">
        <v>604</v>
      </c>
      <c r="C24" s="44">
        <f>_xlfn.IFERROR(VLOOKUP($A24,'Eingabe Ergebnis'!$B:$J,4,0),"")</f>
        <v>75</v>
      </c>
      <c r="D24" s="44">
        <f>_xlfn.IFERROR(VLOOKUP($A24,'Eingabe Ergebnis'!$B:$J,5,0),"")</f>
        <v>0</v>
      </c>
      <c r="E24" s="44">
        <f>_xlfn.IFERROR(VLOOKUP($A24,'Eingabe Ergebnis'!$B:$J,6,0),"")</f>
        <v>74</v>
      </c>
      <c r="F24" s="44">
        <f>_xlfn.IFERROR(VLOOKUP($A24,'Eingabe Ergebnis'!$B:$J,7,0),"")</f>
        <v>79</v>
      </c>
      <c r="G24" s="44">
        <f>_xlfn.IFERROR(VLOOKUP($A24,'Eingabe Ergebnis'!$B:$J,8,0),"")</f>
        <v>0</v>
      </c>
      <c r="H24" s="44">
        <f>_xlfn.IFERROR(VLOOKUP($A24,'Eingabe Ergebnis'!$B:$J,9,0),"")</f>
        <v>0</v>
      </c>
      <c r="I24" s="135">
        <f t="shared" si="0"/>
        <v>228</v>
      </c>
      <c r="J24" s="144">
        <f t="shared" si="1"/>
        <v>76</v>
      </c>
      <c r="Q24" s="147" t="s">
        <v>644</v>
      </c>
      <c r="R24" s="30"/>
    </row>
    <row r="25" spans="1:19" s="45" customFormat="1" ht="18">
      <c r="A25" s="136" t="s">
        <v>847</v>
      </c>
      <c r="B25" s="57" t="s">
        <v>634</v>
      </c>
      <c r="C25" s="44">
        <f>_xlfn.IFERROR(VLOOKUP($A25,'Eingabe Ergebnis'!$B:$J,4,0),"")</f>
        <v>86</v>
      </c>
      <c r="D25" s="44">
        <f>_xlfn.IFERROR(VLOOKUP($A25,'Eingabe Ergebnis'!$B:$J,5,0),"")</f>
        <v>83</v>
      </c>
      <c r="E25" s="44">
        <f>_xlfn.IFERROR(VLOOKUP($A25,'Eingabe Ergebnis'!$B:$J,6,0),"")</f>
        <v>84</v>
      </c>
      <c r="F25" s="44">
        <f>_xlfn.IFERROR(VLOOKUP($A25,'Eingabe Ergebnis'!$B:$J,7,0),"")</f>
        <v>93</v>
      </c>
      <c r="G25" s="44">
        <f>_xlfn.IFERROR(VLOOKUP($A25,'Eingabe Ergebnis'!$B:$J,8,0),"")</f>
        <v>102</v>
      </c>
      <c r="H25" s="44">
        <f>_xlfn.IFERROR(VLOOKUP($A25,'Eingabe Ergebnis'!$B:$J,9,0),"")</f>
        <v>0</v>
      </c>
      <c r="I25" s="135">
        <f t="shared" si="0"/>
        <v>448</v>
      </c>
      <c r="J25" s="144">
        <f t="shared" si="1"/>
        <v>89.6</v>
      </c>
      <c r="Q25" s="147" t="s">
        <v>644</v>
      </c>
      <c r="R25" s="30"/>
      <c r="S25" s="1"/>
    </row>
    <row r="26" spans="1:19" s="45" customFormat="1" ht="16.5">
      <c r="A26" s="136" t="s">
        <v>849</v>
      </c>
      <c r="B26" s="57" t="s">
        <v>641</v>
      </c>
      <c r="C26" s="44">
        <f>_xlfn.IFERROR(VLOOKUP($A26,'Eingabe Ergebnis'!$B:$J,4,0),"")</f>
        <v>72</v>
      </c>
      <c r="D26" s="44">
        <f>_xlfn.IFERROR(VLOOKUP($A26,'Eingabe Ergebnis'!$B:$J,5,0),"")</f>
        <v>0</v>
      </c>
      <c r="E26" s="44">
        <f>_xlfn.IFERROR(VLOOKUP($A26,'Eingabe Ergebnis'!$B:$J,6,0),"")</f>
        <v>0</v>
      </c>
      <c r="F26" s="44">
        <f>_xlfn.IFERROR(VLOOKUP($A26,'Eingabe Ergebnis'!$B:$J,7,0),"")</f>
        <v>0</v>
      </c>
      <c r="G26" s="44">
        <f>_xlfn.IFERROR(VLOOKUP($A26,'Eingabe Ergebnis'!$B:$J,8,0),"")</f>
        <v>68</v>
      </c>
      <c r="H26" s="44">
        <f>_xlfn.IFERROR(VLOOKUP($A26,'Eingabe Ergebnis'!$B:$J,9,0),"")</f>
        <v>0</v>
      </c>
      <c r="I26" s="135">
        <f t="shared" si="0"/>
        <v>140</v>
      </c>
      <c r="J26" s="144">
        <f t="shared" si="1"/>
        <v>70</v>
      </c>
      <c r="Q26" s="147" t="s">
        <v>644</v>
      </c>
      <c r="R26" s="30"/>
      <c r="S26" s="1"/>
    </row>
    <row r="27" spans="1:18" s="45" customFormat="1" ht="16.5">
      <c r="A27" s="136" t="s">
        <v>851</v>
      </c>
      <c r="B27" s="57" t="s">
        <v>932</v>
      </c>
      <c r="C27" s="44">
        <f>_xlfn.IFERROR(VLOOKUP($A27,'Eingabe Ergebnis'!$B:$J,4,0),"")</f>
        <v>83</v>
      </c>
      <c r="D27" s="44">
        <f>_xlfn.IFERROR(VLOOKUP($A27,'Eingabe Ergebnis'!$B:$J,5,0),"")</f>
        <v>76</v>
      </c>
      <c r="E27" s="44">
        <f>_xlfn.IFERROR(VLOOKUP($A27,'Eingabe Ergebnis'!$B:$J,6,0),"")</f>
        <v>80</v>
      </c>
      <c r="F27" s="44">
        <f>_xlfn.IFERROR(VLOOKUP($A27,'Eingabe Ergebnis'!$B:$J,7,0),"")</f>
        <v>78</v>
      </c>
      <c r="G27" s="44">
        <f>_xlfn.IFERROR(VLOOKUP($A27,'Eingabe Ergebnis'!$B:$J,8,0),"")</f>
        <v>85</v>
      </c>
      <c r="H27" s="44">
        <f>_xlfn.IFERROR(VLOOKUP($A27,'Eingabe Ergebnis'!$B:$J,9,0),"")</f>
        <v>0</v>
      </c>
      <c r="I27" s="135">
        <f t="shared" si="0"/>
        <v>402</v>
      </c>
      <c r="J27" s="144">
        <f t="shared" si="1"/>
        <v>80.4</v>
      </c>
      <c r="Q27" s="147" t="s">
        <v>644</v>
      </c>
      <c r="R27" s="30"/>
    </row>
    <row r="28" spans="1:19" s="45" customFormat="1" ht="16.5">
      <c r="A28" s="136" t="s">
        <v>853</v>
      </c>
      <c r="B28" s="57" t="s">
        <v>642</v>
      </c>
      <c r="C28" s="44">
        <f>_xlfn.IFERROR(VLOOKUP($A28,'Eingabe Ergebnis'!$B:$J,4,0),"")</f>
        <v>90</v>
      </c>
      <c r="D28" s="44">
        <f>_xlfn.IFERROR(VLOOKUP($A28,'Eingabe Ergebnis'!$B:$J,5,0),"")</f>
        <v>75</v>
      </c>
      <c r="E28" s="44">
        <f>_xlfn.IFERROR(VLOOKUP($A28,'Eingabe Ergebnis'!$B:$J,6,0),"")</f>
        <v>85</v>
      </c>
      <c r="F28" s="44">
        <f>_xlfn.IFERROR(VLOOKUP($A28,'Eingabe Ergebnis'!$B:$J,7,0),"")</f>
        <v>94</v>
      </c>
      <c r="G28" s="44">
        <f>_xlfn.IFERROR(VLOOKUP($A28,'Eingabe Ergebnis'!$B:$J,8,0),"")</f>
        <v>84</v>
      </c>
      <c r="H28" s="44">
        <f>_xlfn.IFERROR(VLOOKUP($A28,'Eingabe Ergebnis'!$B:$J,9,0),"")</f>
        <v>0</v>
      </c>
      <c r="I28" s="135">
        <f t="shared" si="0"/>
        <v>428</v>
      </c>
      <c r="J28" s="144">
        <f t="shared" si="1"/>
        <v>85.6</v>
      </c>
      <c r="Q28" s="147" t="s">
        <v>644</v>
      </c>
      <c r="R28" s="30"/>
      <c r="S28" s="1"/>
    </row>
    <row r="29" spans="1:19" s="45" customFormat="1" ht="16.5">
      <c r="A29" s="136" t="s">
        <v>856</v>
      </c>
      <c r="B29" s="57" t="s">
        <v>647</v>
      </c>
      <c r="C29" s="44">
        <f>_xlfn.IFERROR(VLOOKUP($A29,'Eingabe Ergebnis'!$B:$J,4,0),"")</f>
        <v>78</v>
      </c>
      <c r="D29" s="44">
        <f>_xlfn.IFERROR(VLOOKUP($A29,'Eingabe Ergebnis'!$B:$J,5,0),"")</f>
        <v>0</v>
      </c>
      <c r="E29" s="44">
        <f>_xlfn.IFERROR(VLOOKUP($A29,'Eingabe Ergebnis'!$B:$J,6,0),"")</f>
        <v>73</v>
      </c>
      <c r="F29" s="44">
        <f>_xlfn.IFERROR(VLOOKUP($A29,'Eingabe Ergebnis'!$B:$J,7,0),"")</f>
        <v>86</v>
      </c>
      <c r="G29" s="44">
        <f>_xlfn.IFERROR(VLOOKUP($A29,'Eingabe Ergebnis'!$B:$J,8,0),"")</f>
        <v>82</v>
      </c>
      <c r="H29" s="44">
        <f>_xlfn.IFERROR(VLOOKUP($A29,'Eingabe Ergebnis'!$B:$J,9,0),"")</f>
        <v>0</v>
      </c>
      <c r="I29" s="135">
        <f t="shared" si="0"/>
        <v>319</v>
      </c>
      <c r="J29" s="144">
        <f t="shared" si="1"/>
        <v>79.75</v>
      </c>
      <c r="Q29" s="147" t="s">
        <v>644</v>
      </c>
      <c r="R29" s="30"/>
      <c r="S29" s="1"/>
    </row>
    <row r="30" spans="1:18" s="45" customFormat="1" ht="16.5">
      <c r="A30" s="136" t="s">
        <v>858</v>
      </c>
      <c r="B30" s="57" t="s">
        <v>648</v>
      </c>
      <c r="C30" s="44">
        <f>_xlfn.IFERROR(VLOOKUP($A30,'Eingabe Ergebnis'!$B:$J,4,0),"")</f>
        <v>0</v>
      </c>
      <c r="D30" s="44">
        <f>_xlfn.IFERROR(VLOOKUP($A30,'Eingabe Ergebnis'!$B:$J,5,0),"")</f>
        <v>0</v>
      </c>
      <c r="E30" s="44">
        <f>_xlfn.IFERROR(VLOOKUP($A30,'Eingabe Ergebnis'!$B:$J,6,0),"")</f>
        <v>0</v>
      </c>
      <c r="F30" s="44">
        <f>_xlfn.IFERROR(VLOOKUP($A30,'Eingabe Ergebnis'!$B:$J,7,0),"")</f>
        <v>0</v>
      </c>
      <c r="G30" s="44">
        <f>_xlfn.IFERROR(VLOOKUP($A30,'Eingabe Ergebnis'!$B:$J,8,0),"")</f>
        <v>0</v>
      </c>
      <c r="H30" s="44">
        <f>_xlfn.IFERROR(VLOOKUP($A30,'Eingabe Ergebnis'!$B:$J,9,0),"")</f>
        <v>0</v>
      </c>
      <c r="I30" s="135">
        <f t="shared" si="0"/>
        <v>0</v>
      </c>
      <c r="J30" s="144">
        <f t="shared" si="1"/>
      </c>
      <c r="Q30" s="147" t="s">
        <v>644</v>
      </c>
      <c r="R30" s="30"/>
    </row>
    <row r="31" spans="1:19" s="45" customFormat="1" ht="18">
      <c r="A31" s="136" t="s">
        <v>860</v>
      </c>
      <c r="B31" s="57" t="s">
        <v>933</v>
      </c>
      <c r="C31" s="44">
        <f>_xlfn.IFERROR(VLOOKUP($A31,'Eingabe Ergebnis'!$B:$J,4,0),"")</f>
        <v>0</v>
      </c>
      <c r="D31" s="44">
        <f>_xlfn.IFERROR(VLOOKUP($A31,'Eingabe Ergebnis'!$B:$J,5,0),"")</f>
        <v>0</v>
      </c>
      <c r="E31" s="44">
        <f>_xlfn.IFERROR(VLOOKUP($A31,'Eingabe Ergebnis'!$B:$J,6,0),"")</f>
        <v>0</v>
      </c>
      <c r="F31" s="44">
        <f>_xlfn.IFERROR(VLOOKUP($A31,'Eingabe Ergebnis'!$B:$J,7,0),"")</f>
        <v>0</v>
      </c>
      <c r="G31" s="44">
        <f>_xlfn.IFERROR(VLOOKUP($A31,'Eingabe Ergebnis'!$B:$J,8,0),"")</f>
        <v>0</v>
      </c>
      <c r="H31" s="44">
        <f>_xlfn.IFERROR(VLOOKUP($A31,'Eingabe Ergebnis'!$B:$J,9,0),"")</f>
        <v>0</v>
      </c>
      <c r="I31" s="135">
        <f t="shared" si="0"/>
        <v>0</v>
      </c>
      <c r="J31" s="144">
        <f t="shared" si="1"/>
      </c>
      <c r="Q31" s="147" t="s">
        <v>644</v>
      </c>
      <c r="R31" s="30"/>
      <c r="S31" s="1"/>
    </row>
    <row r="32" spans="1:19" s="45" customFormat="1" ht="16.5">
      <c r="A32" s="136" t="s">
        <v>862</v>
      </c>
      <c r="B32" s="57" t="s">
        <v>934</v>
      </c>
      <c r="C32" s="44">
        <f>_xlfn.IFERROR(VLOOKUP($A32,'Eingabe Ergebnis'!$B:$J,4,0),"")</f>
        <v>0</v>
      </c>
      <c r="D32" s="44">
        <f>_xlfn.IFERROR(VLOOKUP($A32,'Eingabe Ergebnis'!$B:$J,5,0),"")</f>
        <v>0</v>
      </c>
      <c r="E32" s="44">
        <f>_xlfn.IFERROR(VLOOKUP($A32,'Eingabe Ergebnis'!$B:$J,6,0),"")</f>
        <v>0</v>
      </c>
      <c r="F32" s="44">
        <f>_xlfn.IFERROR(VLOOKUP($A32,'Eingabe Ergebnis'!$B:$J,7,0),"")</f>
        <v>0</v>
      </c>
      <c r="G32" s="44">
        <f>_xlfn.IFERROR(VLOOKUP($A32,'Eingabe Ergebnis'!$B:$J,8,0),"")</f>
        <v>0</v>
      </c>
      <c r="H32" s="44">
        <f>_xlfn.IFERROR(VLOOKUP($A32,'Eingabe Ergebnis'!$B:$J,9,0),"")</f>
        <v>0</v>
      </c>
      <c r="I32" s="135">
        <f t="shared" si="0"/>
        <v>0</v>
      </c>
      <c r="J32" s="144">
        <f t="shared" si="1"/>
      </c>
      <c r="Q32" s="147" t="s">
        <v>644</v>
      </c>
      <c r="R32" s="30"/>
      <c r="S32" s="1"/>
    </row>
    <row r="33" spans="1:18" s="45" customFormat="1" ht="16.5">
      <c r="A33" s="136" t="s">
        <v>864</v>
      </c>
      <c r="B33" s="57" t="s">
        <v>673</v>
      </c>
      <c r="C33" s="44">
        <f>_xlfn.IFERROR(VLOOKUP($A33,'Eingabe Ergebnis'!$B:$J,4,0),"")</f>
        <v>0</v>
      </c>
      <c r="D33" s="44">
        <f>_xlfn.IFERROR(VLOOKUP($A33,'Eingabe Ergebnis'!$B:$J,5,0),"")</f>
        <v>74</v>
      </c>
      <c r="E33" s="44">
        <f>_xlfn.IFERROR(VLOOKUP($A33,'Eingabe Ergebnis'!$B:$J,6,0),"")</f>
        <v>0</v>
      </c>
      <c r="F33" s="44">
        <f>_xlfn.IFERROR(VLOOKUP($A33,'Eingabe Ergebnis'!$B:$J,7,0),"")</f>
        <v>0</v>
      </c>
      <c r="G33" s="44">
        <f>_xlfn.IFERROR(VLOOKUP($A33,'Eingabe Ergebnis'!$B:$J,8,0),"")</f>
        <v>83</v>
      </c>
      <c r="H33" s="44">
        <f>_xlfn.IFERROR(VLOOKUP($A33,'Eingabe Ergebnis'!$B:$J,9,0),"")</f>
        <v>0</v>
      </c>
      <c r="I33" s="135">
        <f t="shared" si="0"/>
        <v>157</v>
      </c>
      <c r="J33" s="144">
        <f t="shared" si="1"/>
        <v>78.5</v>
      </c>
      <c r="Q33" s="147" t="s">
        <v>644</v>
      </c>
      <c r="R33" s="30"/>
    </row>
    <row r="34" spans="1:19" s="45" customFormat="1" ht="16.5">
      <c r="A34" s="136" t="s">
        <v>865</v>
      </c>
      <c r="B34" s="57" t="s">
        <v>674</v>
      </c>
      <c r="C34" s="44">
        <f>_xlfn.IFERROR(VLOOKUP($A34,'Eingabe Ergebnis'!$B:$J,4,0),"")</f>
        <v>77</v>
      </c>
      <c r="D34" s="44">
        <f>_xlfn.IFERROR(VLOOKUP($A34,'Eingabe Ergebnis'!$B:$J,5,0),"")</f>
        <v>0</v>
      </c>
      <c r="E34" s="44">
        <f>_xlfn.IFERROR(VLOOKUP($A34,'Eingabe Ergebnis'!$B:$J,6,0),"")</f>
        <v>77</v>
      </c>
      <c r="F34" s="44">
        <f>_xlfn.IFERROR(VLOOKUP($A34,'Eingabe Ergebnis'!$B:$J,7,0),"")</f>
        <v>81</v>
      </c>
      <c r="G34" s="44">
        <f>_xlfn.IFERROR(VLOOKUP($A34,'Eingabe Ergebnis'!$B:$J,8,0),"")</f>
        <v>0</v>
      </c>
      <c r="H34" s="44">
        <f>_xlfn.IFERROR(VLOOKUP($A34,'Eingabe Ergebnis'!$B:$J,9,0),"")</f>
        <v>0</v>
      </c>
      <c r="I34" s="135">
        <f t="shared" si="0"/>
        <v>235</v>
      </c>
      <c r="J34" s="144">
        <f t="shared" si="1"/>
        <v>78.33333333333333</v>
      </c>
      <c r="Q34" s="147" t="s">
        <v>644</v>
      </c>
      <c r="R34" s="30"/>
      <c r="S34" s="1"/>
    </row>
    <row r="35" spans="1:19" s="45" customFormat="1" ht="18">
      <c r="A35" s="136" t="s">
        <v>866</v>
      </c>
      <c r="B35" s="57" t="s">
        <v>935</v>
      </c>
      <c r="C35" s="44">
        <f>_xlfn.IFERROR(VLOOKUP($A35,'Eingabe Ergebnis'!$B:$J,4,0),"")</f>
        <v>0</v>
      </c>
      <c r="D35" s="44">
        <f>_xlfn.IFERROR(VLOOKUP($A35,'Eingabe Ergebnis'!$B:$J,5,0),"")</f>
        <v>0</v>
      </c>
      <c r="E35" s="44">
        <f>_xlfn.IFERROR(VLOOKUP($A35,'Eingabe Ergebnis'!$B:$J,6,0),"")</f>
        <v>0</v>
      </c>
      <c r="F35" s="44">
        <f>_xlfn.IFERROR(VLOOKUP($A35,'Eingabe Ergebnis'!$B:$J,7,0),"")</f>
        <v>0</v>
      </c>
      <c r="G35" s="44">
        <f>_xlfn.IFERROR(VLOOKUP($A35,'Eingabe Ergebnis'!$B:$J,8,0),"")</f>
        <v>0</v>
      </c>
      <c r="H35" s="44">
        <f>_xlfn.IFERROR(VLOOKUP($A35,'Eingabe Ergebnis'!$B:$J,9,0),"")</f>
        <v>0</v>
      </c>
      <c r="I35" s="135">
        <f t="shared" si="0"/>
        <v>0</v>
      </c>
      <c r="J35" s="144">
        <f t="shared" si="1"/>
      </c>
      <c r="Q35" s="147" t="s">
        <v>644</v>
      </c>
      <c r="R35" s="30"/>
      <c r="S35" s="1"/>
    </row>
    <row r="36" spans="1:18" s="45" customFormat="1" ht="18">
      <c r="A36" s="136" t="s">
        <v>869</v>
      </c>
      <c r="B36" s="57" t="s">
        <v>936</v>
      </c>
      <c r="C36" s="44">
        <f>_xlfn.IFERROR(VLOOKUP($A36,'Eingabe Ergebnis'!$B:$J,4,0),"")</f>
        <v>77</v>
      </c>
      <c r="D36" s="44">
        <f>_xlfn.IFERROR(VLOOKUP($A36,'Eingabe Ergebnis'!$B:$J,5,0),"")</f>
        <v>72</v>
      </c>
      <c r="E36" s="44">
        <f>_xlfn.IFERROR(VLOOKUP($A36,'Eingabe Ergebnis'!$B:$J,6,0),"")</f>
        <v>72</v>
      </c>
      <c r="F36" s="44">
        <f>_xlfn.IFERROR(VLOOKUP($A36,'Eingabe Ergebnis'!$B:$J,7,0),"")</f>
        <v>77</v>
      </c>
      <c r="G36" s="44">
        <f>_xlfn.IFERROR(VLOOKUP($A36,'Eingabe Ergebnis'!$B:$J,8,0),"")</f>
        <v>81</v>
      </c>
      <c r="H36" s="44">
        <f>_xlfn.IFERROR(VLOOKUP($A36,'Eingabe Ergebnis'!$B:$J,9,0),"")</f>
        <v>0</v>
      </c>
      <c r="I36" s="135">
        <f t="shared" si="0"/>
        <v>379</v>
      </c>
      <c r="J36" s="144">
        <f t="shared" si="1"/>
        <v>75.8</v>
      </c>
      <c r="Q36" s="147" t="s">
        <v>644</v>
      </c>
      <c r="R36" s="30"/>
    </row>
    <row r="37" spans="1:19" s="45" customFormat="1" ht="18">
      <c r="A37" s="136" t="s">
        <v>871</v>
      </c>
      <c r="B37" s="57" t="s">
        <v>937</v>
      </c>
      <c r="C37" s="44">
        <f>_xlfn.IFERROR(VLOOKUP($A37,'Eingabe Ergebnis'!$B:$J,4,0),"")</f>
        <v>0</v>
      </c>
      <c r="D37" s="44">
        <f>_xlfn.IFERROR(VLOOKUP($A37,'Eingabe Ergebnis'!$B:$J,5,0),"")</f>
        <v>0</v>
      </c>
      <c r="E37" s="44">
        <f>_xlfn.IFERROR(VLOOKUP($A37,'Eingabe Ergebnis'!$B:$J,6,0),"")</f>
        <v>0</v>
      </c>
      <c r="F37" s="44">
        <f>_xlfn.IFERROR(VLOOKUP($A37,'Eingabe Ergebnis'!$B:$J,7,0),"")</f>
        <v>81</v>
      </c>
      <c r="G37" s="44">
        <f>_xlfn.IFERROR(VLOOKUP($A37,'Eingabe Ergebnis'!$B:$J,8,0),"")</f>
        <v>0</v>
      </c>
      <c r="H37" s="44">
        <f>_xlfn.IFERROR(VLOOKUP($A37,'Eingabe Ergebnis'!$B:$J,9,0),"")</f>
        <v>0</v>
      </c>
      <c r="I37" s="135">
        <f t="shared" si="0"/>
        <v>81</v>
      </c>
      <c r="J37" s="144">
        <f t="shared" si="1"/>
        <v>81</v>
      </c>
      <c r="Q37" s="147" t="s">
        <v>644</v>
      </c>
      <c r="R37" s="30"/>
      <c r="S37" s="1"/>
    </row>
    <row r="38" spans="1:19" s="45" customFormat="1" ht="18">
      <c r="A38" s="136" t="s">
        <v>874</v>
      </c>
      <c r="B38" s="57" t="s">
        <v>684</v>
      </c>
      <c r="C38" s="44">
        <f>_xlfn.IFERROR(VLOOKUP($A38,'Eingabe Ergebnis'!$B:$J,4,0),"")</f>
        <v>86</v>
      </c>
      <c r="D38" s="44">
        <f>_xlfn.IFERROR(VLOOKUP($A38,'Eingabe Ergebnis'!$B:$J,5,0),"")</f>
        <v>81</v>
      </c>
      <c r="E38" s="44">
        <f>_xlfn.IFERROR(VLOOKUP($A38,'Eingabe Ergebnis'!$B:$J,6,0),"")</f>
        <v>0</v>
      </c>
      <c r="F38" s="44">
        <f>_xlfn.IFERROR(VLOOKUP($A38,'Eingabe Ergebnis'!$B:$J,7,0),"")</f>
        <v>77</v>
      </c>
      <c r="G38" s="44">
        <f>_xlfn.IFERROR(VLOOKUP($A38,'Eingabe Ergebnis'!$B:$J,8,0),"")</f>
        <v>0</v>
      </c>
      <c r="H38" s="44">
        <f>_xlfn.IFERROR(VLOOKUP($A38,'Eingabe Ergebnis'!$B:$J,9,0),"")</f>
        <v>0</v>
      </c>
      <c r="I38" s="135">
        <f t="shared" si="0"/>
        <v>244</v>
      </c>
      <c r="J38" s="144">
        <f t="shared" si="1"/>
        <v>81.33333333333333</v>
      </c>
      <c r="Q38" s="147" t="s">
        <v>644</v>
      </c>
      <c r="R38" s="30"/>
      <c r="S38" s="1"/>
    </row>
    <row r="39" spans="1:18" s="45" customFormat="1" ht="18">
      <c r="A39" s="136" t="s">
        <v>877</v>
      </c>
      <c r="B39" s="57" t="s">
        <v>938</v>
      </c>
      <c r="C39" s="44">
        <f>_xlfn.IFERROR(VLOOKUP($A39,'Eingabe Ergebnis'!$B:$J,4,0),"")</f>
        <v>0</v>
      </c>
      <c r="D39" s="44">
        <f>_xlfn.IFERROR(VLOOKUP($A39,'Eingabe Ergebnis'!$B:$J,5,0),"")</f>
        <v>0</v>
      </c>
      <c r="E39" s="44">
        <f>_xlfn.IFERROR(VLOOKUP($A39,'Eingabe Ergebnis'!$B:$J,6,0),"")</f>
        <v>0</v>
      </c>
      <c r="F39" s="44">
        <f>_xlfn.IFERROR(VLOOKUP($A39,'Eingabe Ergebnis'!$B:$J,7,0),"")</f>
        <v>0</v>
      </c>
      <c r="G39" s="44">
        <f>_xlfn.IFERROR(VLOOKUP($A39,'Eingabe Ergebnis'!$B:$J,8,0),"")</f>
        <v>0</v>
      </c>
      <c r="H39" s="44">
        <f>_xlfn.IFERROR(VLOOKUP($A39,'Eingabe Ergebnis'!$B:$J,9,0),"")</f>
        <v>0</v>
      </c>
      <c r="I39" s="135">
        <f t="shared" si="0"/>
        <v>0</v>
      </c>
      <c r="J39" s="144">
        <f t="shared" si="1"/>
      </c>
      <c r="Q39" s="147" t="s">
        <v>644</v>
      </c>
      <c r="R39" s="30"/>
    </row>
    <row r="40" spans="1:19" s="45" customFormat="1" ht="18">
      <c r="A40" s="136" t="s">
        <v>879</v>
      </c>
      <c r="B40" s="57" t="s">
        <v>939</v>
      </c>
      <c r="C40" s="44">
        <f>_xlfn.IFERROR(VLOOKUP($A40,'Eingabe Ergebnis'!$B:$J,4,0),"")</f>
        <v>83</v>
      </c>
      <c r="D40" s="44">
        <f>_xlfn.IFERROR(VLOOKUP($A40,'Eingabe Ergebnis'!$B:$J,5,0),"")</f>
        <v>85</v>
      </c>
      <c r="E40" s="44">
        <f>_xlfn.IFERROR(VLOOKUP($A40,'Eingabe Ergebnis'!$B:$J,6,0),"")</f>
        <v>77</v>
      </c>
      <c r="F40" s="44">
        <f>_xlfn.IFERROR(VLOOKUP($A40,'Eingabe Ergebnis'!$B:$J,7,0),"")</f>
        <v>87</v>
      </c>
      <c r="G40" s="44">
        <f>_xlfn.IFERROR(VLOOKUP($A40,'Eingabe Ergebnis'!$B:$J,8,0),"")</f>
        <v>82</v>
      </c>
      <c r="H40" s="44">
        <f>_xlfn.IFERROR(VLOOKUP($A40,'Eingabe Ergebnis'!$B:$J,9,0),"")</f>
        <v>0</v>
      </c>
      <c r="I40" s="135">
        <f t="shared" si="0"/>
        <v>414</v>
      </c>
      <c r="J40" s="144">
        <f t="shared" si="1"/>
        <v>82.8</v>
      </c>
      <c r="Q40" s="147" t="s">
        <v>644</v>
      </c>
      <c r="R40" s="30"/>
      <c r="S40" s="1"/>
    </row>
    <row r="41" spans="1:19" s="45" customFormat="1" ht="18">
      <c r="A41" s="136" t="s">
        <v>974</v>
      </c>
      <c r="B41" s="57" t="s">
        <v>977</v>
      </c>
      <c r="C41" s="44">
        <f>_xlfn.IFERROR(VLOOKUP($A41,'Eingabe Ergebnis'!$B:$J,4,0),"")</f>
        <v>0</v>
      </c>
      <c r="D41" s="44">
        <f>_xlfn.IFERROR(VLOOKUP($A41,'Eingabe Ergebnis'!$B:$J,5,0),"")</f>
        <v>0</v>
      </c>
      <c r="E41" s="44">
        <f>_xlfn.IFERROR(VLOOKUP($A41,'Eingabe Ergebnis'!$B:$J,6,0),"")</f>
        <v>91</v>
      </c>
      <c r="F41" s="44">
        <f>_xlfn.IFERROR(VLOOKUP($A41,'Eingabe Ergebnis'!$B:$J,7,0),"")</f>
        <v>97</v>
      </c>
      <c r="G41" s="44">
        <f>_xlfn.IFERROR(VLOOKUP($A41,'Eingabe Ergebnis'!$B:$J,8,0),"")</f>
        <v>0</v>
      </c>
      <c r="H41" s="44">
        <f>_xlfn.IFERROR(VLOOKUP($A41,'Eingabe Ergebnis'!$B:$J,9,0),"")</f>
        <v>0</v>
      </c>
      <c r="I41" s="135">
        <f t="shared" si="0"/>
        <v>188</v>
      </c>
      <c r="J41" s="144">
        <f t="shared" si="1"/>
        <v>94</v>
      </c>
      <c r="Q41" s="147" t="s">
        <v>644</v>
      </c>
      <c r="R41" s="30"/>
      <c r="S41" s="1"/>
    </row>
    <row r="42" spans="1:18" s="45" customFormat="1" ht="18">
      <c r="A42" s="136" t="s">
        <v>975</v>
      </c>
      <c r="B42" s="57" t="s">
        <v>976</v>
      </c>
      <c r="C42" s="44">
        <f>_xlfn.IFERROR(VLOOKUP($A42,'Eingabe Ergebnis'!$B:$J,4,0),"")</f>
        <v>0</v>
      </c>
      <c r="D42" s="44">
        <f>_xlfn.IFERROR(VLOOKUP($A42,'Eingabe Ergebnis'!$B:$J,5,0),"")</f>
        <v>76</v>
      </c>
      <c r="E42" s="44">
        <f>_xlfn.IFERROR(VLOOKUP($A42,'Eingabe Ergebnis'!$B:$J,6,0),"")</f>
        <v>0</v>
      </c>
      <c r="F42" s="44">
        <f>_xlfn.IFERROR(VLOOKUP($A42,'Eingabe Ergebnis'!$B:$J,7,0),"")</f>
        <v>85</v>
      </c>
      <c r="G42" s="44">
        <f>_xlfn.IFERROR(VLOOKUP($A42,'Eingabe Ergebnis'!$B:$J,8,0),"")</f>
        <v>0</v>
      </c>
      <c r="H42" s="44">
        <f>_xlfn.IFERROR(VLOOKUP($A42,'Eingabe Ergebnis'!$B:$J,9,0),"")</f>
        <v>0</v>
      </c>
      <c r="I42" s="135">
        <f t="shared" si="0"/>
        <v>161</v>
      </c>
      <c r="J42" s="144">
        <f t="shared" si="1"/>
        <v>80.5</v>
      </c>
      <c r="Q42" s="147" t="s">
        <v>644</v>
      </c>
      <c r="R42" s="30"/>
    </row>
    <row r="43" spans="1:19" s="45" customFormat="1" ht="18">
      <c r="A43" s="194" t="s">
        <v>978</v>
      </c>
      <c r="B43" s="57" t="s">
        <v>980</v>
      </c>
      <c r="C43" s="44">
        <f>_xlfn.IFERROR(VLOOKUP($A43,'Eingabe Ergebnis'!$B:$J,4,0),"")</f>
        <v>83</v>
      </c>
      <c r="D43" s="44">
        <f>_xlfn.IFERROR(VLOOKUP($A43,'Eingabe Ergebnis'!$B:$J,5,0),"")</f>
        <v>75</v>
      </c>
      <c r="E43" s="44">
        <f>_xlfn.IFERROR(VLOOKUP($A43,'Eingabe Ergebnis'!$B:$J,6,0),"")</f>
        <v>77</v>
      </c>
      <c r="F43" s="44">
        <f>_xlfn.IFERROR(VLOOKUP($A43,'Eingabe Ergebnis'!$B:$J,7,0),"")</f>
        <v>75</v>
      </c>
      <c r="G43" s="44">
        <f>_xlfn.IFERROR(VLOOKUP($A43,'Eingabe Ergebnis'!$B:$J,8,0),"")</f>
        <v>85</v>
      </c>
      <c r="H43" s="44">
        <f>_xlfn.IFERROR(VLOOKUP($A43,'Eingabe Ergebnis'!$B:$J,9,0),"")</f>
        <v>0</v>
      </c>
      <c r="I43" s="135">
        <f>SUM(C43:H43)</f>
        <v>395</v>
      </c>
      <c r="J43" s="144">
        <f>_xlfn.IFERROR(SUM(C43:H43)/_xlfn.COUNTIFS(C43:H43,"&gt;0"),"")</f>
        <v>79</v>
      </c>
      <c r="Q43" s="147" t="s">
        <v>644</v>
      </c>
      <c r="R43" s="30"/>
      <c r="S43" s="1"/>
    </row>
    <row r="44" spans="1:19" s="45" customFormat="1" ht="18">
      <c r="A44" s="136" t="s">
        <v>979</v>
      </c>
      <c r="B44" s="57" t="s">
        <v>981</v>
      </c>
      <c r="C44" s="44">
        <f>_xlfn.IFERROR(VLOOKUP($A44,'Eingabe Ergebnis'!$B:$J,4,0),"")</f>
        <v>75</v>
      </c>
      <c r="D44" s="44">
        <f>_xlfn.IFERROR(VLOOKUP($A44,'Eingabe Ergebnis'!$B:$J,5,0),"")</f>
        <v>68</v>
      </c>
      <c r="E44" s="44">
        <f>_xlfn.IFERROR(VLOOKUP($A44,'Eingabe Ergebnis'!$B:$J,6,0),"")</f>
        <v>69</v>
      </c>
      <c r="F44" s="44">
        <f>_xlfn.IFERROR(VLOOKUP($A44,'Eingabe Ergebnis'!$B:$J,7,0),"")</f>
        <v>76</v>
      </c>
      <c r="G44" s="44">
        <f>_xlfn.IFERROR(VLOOKUP($A44,'Eingabe Ergebnis'!$B:$J,8,0),"")</f>
        <v>74</v>
      </c>
      <c r="H44" s="44">
        <f>_xlfn.IFERROR(VLOOKUP($A44,'Eingabe Ergebnis'!$B:$J,9,0),"")</f>
        <v>0</v>
      </c>
      <c r="I44" s="135">
        <f t="shared" si="0"/>
        <v>362</v>
      </c>
      <c r="J44" s="144">
        <f t="shared" si="1"/>
        <v>72.4</v>
      </c>
      <c r="Q44" s="147" t="s">
        <v>644</v>
      </c>
      <c r="R44" s="30"/>
      <c r="S44" s="1"/>
    </row>
    <row r="45" spans="1:18" s="45" customFormat="1" ht="18">
      <c r="A45" s="194" t="s">
        <v>1052</v>
      </c>
      <c r="B45" s="57" t="s">
        <v>1047</v>
      </c>
      <c r="C45" s="44">
        <f>_xlfn.IFERROR(VLOOKUP($A45,'Eingabe Ergebnis'!$B:$J,4,0),"")</f>
        <v>0</v>
      </c>
      <c r="D45" s="44">
        <f>_xlfn.IFERROR(VLOOKUP($A45,'Eingabe Ergebnis'!$B:$J,5,0),"")</f>
        <v>0</v>
      </c>
      <c r="E45" s="44">
        <f>_xlfn.IFERROR(VLOOKUP($A45,'Eingabe Ergebnis'!$B:$J,6,0),"")</f>
        <v>0</v>
      </c>
      <c r="F45" s="44">
        <f>_xlfn.IFERROR(VLOOKUP($A45,'Eingabe Ergebnis'!$B:$J,7,0),"")</f>
        <v>91</v>
      </c>
      <c r="G45" s="44">
        <f>_xlfn.IFERROR(VLOOKUP($A45,'Eingabe Ergebnis'!$B:$J,8,0),"")</f>
        <v>0</v>
      </c>
      <c r="H45" s="44">
        <f>_xlfn.IFERROR(VLOOKUP($A45,'Eingabe Ergebnis'!$B:$J,9,0),"")</f>
        <v>0</v>
      </c>
      <c r="I45" s="135">
        <f t="shared" si="0"/>
        <v>91</v>
      </c>
      <c r="J45" s="144">
        <f t="shared" si="1"/>
        <v>91</v>
      </c>
      <c r="Q45" s="147" t="s">
        <v>644</v>
      </c>
      <c r="R45" s="30"/>
    </row>
    <row r="46" spans="1:19" s="45" customFormat="1" ht="18">
      <c r="A46" s="194" t="s">
        <v>1048</v>
      </c>
      <c r="B46" s="57" t="s">
        <v>1049</v>
      </c>
      <c r="C46" s="44">
        <f>_xlfn.IFERROR(VLOOKUP($A46,'Eingabe Ergebnis'!$B:$J,4,0),"")</f>
        <v>0</v>
      </c>
      <c r="D46" s="44">
        <f>_xlfn.IFERROR(VLOOKUP($A46,'Eingabe Ergebnis'!$B:$J,5,0),"")</f>
        <v>0</v>
      </c>
      <c r="E46" s="44">
        <f>_xlfn.IFERROR(VLOOKUP($A46,'Eingabe Ergebnis'!$B:$J,6,0),"")</f>
        <v>0</v>
      </c>
      <c r="F46" s="44">
        <f>_xlfn.IFERROR(VLOOKUP($A46,'Eingabe Ergebnis'!$B:$J,7,0),"")</f>
        <v>94</v>
      </c>
      <c r="G46" s="44">
        <f>_xlfn.IFERROR(VLOOKUP($A46,'Eingabe Ergebnis'!$B:$J,8,0),"")</f>
        <v>0</v>
      </c>
      <c r="H46" s="44">
        <f>_xlfn.IFERROR(VLOOKUP($A46,'Eingabe Ergebnis'!$B:$J,9,0),"")</f>
        <v>0</v>
      </c>
      <c r="I46" s="135">
        <f>SUM(C46:H46)</f>
        <v>94</v>
      </c>
      <c r="J46" s="144">
        <f>_xlfn.IFERROR(SUM(C46:H46)/_xlfn.COUNTIFS(C46:H46,"&gt;0"),"")</f>
        <v>94</v>
      </c>
      <c r="Q46" s="147" t="s">
        <v>644</v>
      </c>
      <c r="R46" s="30"/>
      <c r="S46" s="1"/>
    </row>
    <row r="47" spans="1:19" s="45" customFormat="1" ht="18">
      <c r="A47" s="194" t="s">
        <v>1050</v>
      </c>
      <c r="B47" s="57" t="s">
        <v>1051</v>
      </c>
      <c r="C47" s="44">
        <f>_xlfn.IFERROR(VLOOKUP($A47,'Eingabe Ergebnis'!$B:$J,4,0),"")</f>
        <v>0</v>
      </c>
      <c r="D47" s="44">
        <f>_xlfn.IFERROR(VLOOKUP($A47,'Eingabe Ergebnis'!$B:$J,5,0),"")</f>
        <v>0</v>
      </c>
      <c r="E47" s="44">
        <f>_xlfn.IFERROR(VLOOKUP($A47,'Eingabe Ergebnis'!$B:$J,6,0),"")</f>
        <v>0</v>
      </c>
      <c r="F47" s="44">
        <f>_xlfn.IFERROR(VLOOKUP($A47,'Eingabe Ergebnis'!$B:$J,7,0),"")</f>
        <v>103</v>
      </c>
      <c r="G47" s="44">
        <f>_xlfn.IFERROR(VLOOKUP($A47,'Eingabe Ergebnis'!$B:$J,8,0),"")</f>
        <v>0</v>
      </c>
      <c r="H47" s="44">
        <f>_xlfn.IFERROR(VLOOKUP($A47,'Eingabe Ergebnis'!$B:$J,9,0),"")</f>
        <v>0</v>
      </c>
      <c r="I47" s="135">
        <f>SUM(C47:H47)</f>
        <v>103</v>
      </c>
      <c r="J47" s="144">
        <f>_xlfn.IFERROR(SUM(C47:H47)/_xlfn.COUNTIFS(C47:H47,"&gt;0"),"")</f>
        <v>103</v>
      </c>
      <c r="Q47" s="147" t="s">
        <v>644</v>
      </c>
      <c r="R47" s="30"/>
      <c r="S47" s="1"/>
    </row>
    <row r="48" spans="1:18" s="45" customFormat="1" ht="18">
      <c r="A48" s="167"/>
      <c r="B48" s="168"/>
      <c r="C48" s="169">
        <f>_xlfn.IFERROR(VLOOKUP($A48,'Eingabe Ergebnis'!B:J,8,0),"")</f>
      </c>
      <c r="D48" s="169">
        <f>_xlfn.IFERROR(VLOOKUP($A48,'Eingabe Ergebnis'!A:O,9,0),)</f>
        <v>0</v>
      </c>
      <c r="E48" s="169">
        <f>_xlfn.IFERROR(VLOOKUP($A48,'Eingabe Ergebnis'!D:P,10,0),)</f>
        <v>0</v>
      </c>
      <c r="F48" s="169">
        <f>_xlfn.IFERROR(VLOOKUP($A48,'Eingabe Ergebnis'!M:Q,11,0),)</f>
        <v>0</v>
      </c>
      <c r="G48" s="169">
        <f>_xlfn.IFERROR(VLOOKUP($A48,'Eingabe Ergebnis'!C:Q,12,0),)</f>
        <v>0</v>
      </c>
      <c r="H48" s="169">
        <f>_xlfn.IFERROR(VLOOKUP($A48,'Eingabe Ergebnis'!N:Q,13,0),)</f>
        <v>0</v>
      </c>
      <c r="I48" s="135">
        <f>SUM(C48:H48)</f>
        <v>0</v>
      </c>
      <c r="J48" s="144">
        <f>_xlfn.IFERROR(SUM(C48:H48)/_xlfn.COUNTIFS(C48:H48,"&gt;0"),"")</f>
      </c>
      <c r="K48" s="171"/>
      <c r="L48" s="171"/>
      <c r="M48" s="171"/>
      <c r="N48" s="171"/>
      <c r="O48" s="171"/>
      <c r="P48" s="171"/>
      <c r="Q48" s="172"/>
      <c r="R48" s="30"/>
    </row>
    <row r="49" spans="1:19" ht="18">
      <c r="A49" s="55"/>
      <c r="B49" s="36" t="s">
        <v>637</v>
      </c>
      <c r="C49" s="37">
        <f>_xlfn.COUNTIFS(C4:C48,"&gt;0")</f>
        <v>26</v>
      </c>
      <c r="D49" s="37">
        <f aca="true" t="shared" si="4" ref="D49:I49">_xlfn.COUNTIFS(D4:D48,"&gt;0")</f>
        <v>21</v>
      </c>
      <c r="E49" s="37">
        <f t="shared" si="4"/>
        <v>24</v>
      </c>
      <c r="F49" s="37">
        <f t="shared" si="4"/>
        <v>29</v>
      </c>
      <c r="G49" s="37">
        <f t="shared" si="4"/>
        <v>14</v>
      </c>
      <c r="H49" s="37">
        <f t="shared" si="4"/>
        <v>0</v>
      </c>
      <c r="I49" s="148">
        <f t="shared" si="4"/>
        <v>35</v>
      </c>
      <c r="J49" s="142"/>
      <c r="K49" s="149"/>
      <c r="L49" s="149"/>
      <c r="M49" s="149"/>
      <c r="N49" s="149"/>
      <c r="O49" s="149"/>
      <c r="P49" s="149"/>
      <c r="Q49" s="150"/>
      <c r="S49" s="30"/>
    </row>
    <row r="50" spans="1:10" ht="18">
      <c r="A50" s="11"/>
      <c r="B50" s="32" t="s">
        <v>1</v>
      </c>
      <c r="C50" s="166">
        <f>SUM(C4:C48)</f>
        <v>2113</v>
      </c>
      <c r="D50" s="166">
        <f>SUM(D4:D48)</f>
        <v>1621</v>
      </c>
      <c r="E50" s="166">
        <f>SUM(E4:E48)</f>
        <v>1863</v>
      </c>
      <c r="F50" s="166">
        <f>SUM(F4:F48)</f>
        <v>2391</v>
      </c>
      <c r="G50" s="166">
        <f>SUM(G4:G48)</f>
        <v>1155</v>
      </c>
      <c r="H50" s="166">
        <f>SUM(H4:H48)</f>
        <v>0</v>
      </c>
      <c r="I50" s="173">
        <f>IF(I49="","",SUM(I4:I24))</f>
        <v>4502</v>
      </c>
      <c r="J50" s="174"/>
    </row>
    <row r="51" spans="1:10" ht="18">
      <c r="A51" s="11"/>
      <c r="B51" s="32" t="s">
        <v>2</v>
      </c>
      <c r="C51" s="33">
        <f>_xlfn.IFERROR(C50/C49,"")</f>
        <v>81.26923076923077</v>
      </c>
      <c r="D51" s="33">
        <f>_xlfn.IFERROR(D50/D49,"")</f>
        <v>77.19047619047619</v>
      </c>
      <c r="E51" s="33">
        <f>_xlfn.IFERROR(E50/E49,"")</f>
        <v>77.625</v>
      </c>
      <c r="F51" s="33">
        <f>_xlfn.IFERROR(F50/F49,"")</f>
        <v>82.44827586206897</v>
      </c>
      <c r="G51" s="33">
        <f>_xlfn.IFERROR(G50/G49,"")</f>
        <v>82.5</v>
      </c>
      <c r="H51" s="33">
        <f>_xlfn.IFERROR(H50/H49,"")</f>
      </c>
      <c r="I51" s="137"/>
      <c r="J51" s="135"/>
    </row>
    <row r="52" spans="1:10" ht="17.25" hidden="1">
      <c r="A52" s="11"/>
      <c r="B52" s="32" t="s">
        <v>995</v>
      </c>
      <c r="C52" s="166">
        <f>COUNTIF(C4:C48,"=0")</f>
        <v>18</v>
      </c>
      <c r="D52" s="166">
        <f>COUNTIF(D4:D48,"=0")</f>
        <v>24</v>
      </c>
      <c r="E52" s="166">
        <f>COUNTIF(E4:E48,"=0")</f>
        <v>21</v>
      </c>
      <c r="F52" s="166">
        <f>COUNTIF(F4:F48,"=0")</f>
        <v>16</v>
      </c>
      <c r="G52" s="166">
        <f>COUNTIF(G4:G48,"=0")</f>
        <v>31</v>
      </c>
      <c r="H52" s="166">
        <f>COUNTIF(H4:H48,"=0")</f>
        <v>45</v>
      </c>
      <c r="I52" s="137"/>
      <c r="J52" s="135"/>
    </row>
    <row r="53" spans="1:10" ht="18">
      <c r="A53" s="11"/>
      <c r="B53" s="34" t="s">
        <v>996</v>
      </c>
      <c r="C53" s="35">
        <f>IF(C49=0,"",IF(C49&gt;=5,SMALL(C4:C48,C52+1)+SMALL(C4:C48,C52+2)+SMALL(C4:C48,C52+3)+SMALL(C4:C48,C52+4)+SMALL(C4:C48,C52+5),IF(C49=4,SMALL(C4:C48,C52+1)+SMALL(C4:C48,C52+2)+SMALL(C4:C48,C52+3)+SMALL(C4:C48,C52+4)+108,IF(C49&gt;=3,SMALL(C4:C48,C52+1)+SMALL(C4:C48,C52+2)+SMALL(C4:C48,C52+3)+2*108,IF(C49=2,SMALL(C4:C48,C52+1)+SMALL(C4:C48,C52+2)+3*108,IF(C49=1,SMALL(C4:C48,C52+1)+4*108,))))))</f>
        <v>367</v>
      </c>
      <c r="D53" s="35">
        <f>IF(D49=0,"",IF(D49&gt;=5,SMALL(D4:D48,D52+1)+SMALL(D4:D48,D52+2)+SMALL(D4:D48,D52+3)+SMALL(D4:D48,D52+4)+SMALL(D4:D48,D52+5),IF(D49=4,SMALL(D4:D48,D52+1)+SMALL(D4:D48,D52+2)+SMALL(D4:D48,D52+3)+SMALL(D4:D48,D52+4)+108,IF(D49&gt;=3,SMALL(D4:D48,D52+1)+SMALL(D4:D48,D52+2)+SMALL(D4:D48,D52+3)+2*108,IF(D49=2,SMALL(D4:D48,D52+1)+SMALL(D4:D48,D52+2)+3*108,IF(D49=1,SMALL(D4:D48,D52+1)+4*108,))))))</f>
        <v>352</v>
      </c>
      <c r="E53" s="35">
        <f>IF(E49=0,"",IF(E49&gt;=5,SMALL(E4:E48,E52+1)+SMALL(E4:E48,E52+2)+SMALL(E4:E48,E52+3)+SMALL(E4:E48,E52+4)+SMALL(E4:E48,E52+5),IF(E49=4,SMALL(E4:E48,E52+1)+SMALL(E4:E48,E52+2)+SMALL(E4:E48,E52+3)+SMALL(E4:E48,E52+4)+108,IF(E49&gt;=3,SMALL(E4:E48,E52+1)+SMALL(E4:E48,E52+2)+SMALL(E4:E48,E52+3)+2*108,IF(E49=2,SMALL(E4:E48,E52+1)+SMALL(E4:E48,E52+2)+3*108,IF(E49=1,SMALL(E4:E48,E52+1)+4*108,))))))</f>
        <v>358</v>
      </c>
      <c r="F53" s="35">
        <f>IF(F49=0,"",IF(F49&gt;=5,SMALL(F4:F48,F52+1)+SMALL(F4:F48,F52+2)+SMALL(F4:F48,F52+3)+SMALL(F4:F48,F52+4)+SMALL(F4:F48,F52+5),IF(F49=4,SMALL(F4:F48,F52+1)+SMALL(F4:F48,F52+2)+SMALL(F4:F48,F52+3)+SMALL(F4:F48,F52+4)+108,IF(F49&gt;=3,SMALL(F4:F48,F52+1)+SMALL(F4:F48,F52+2)+SMALL(F4:F48,F52+3)+2*108,IF(F49=2,SMALL(F4:F48,F52+1)+SMALL(F4:F48,F52+2)+3*108,IF(F49=1,SMALL(F4:F48,F52+1)+4*108,))))))</f>
        <v>363</v>
      </c>
      <c r="G53" s="35">
        <f>IF(G49=0,"",IF(G49&gt;=5,SMALL(G4:G48,G52+1)+SMALL(G4:G48,G52+2)+SMALL(G4:G48,G52+3)+SMALL(G4:G48,G52+4)+SMALL(G4:G48,G52+5),IF(G49=4,SMALL(G4:G48,G52+1)+SMALL(G4:G48,G52+2)+SMALL(G4:G48,G52+3)+SMALL(G4:G48,G52+4)+108,IF(G49&gt;=3,SMALL(G4:G48,G52+1)+SMALL(G4:G48,G52+2)+SMALL(G4:G48,G52+3)+2*108,IF(G49=2,SMALL(G4:G48,G52+1)+SMALL(G4:G48,G52+2)+3*108,IF(G49=1,SMALL(G4:G48,G52+1)+4*108,))))))</f>
        <v>380</v>
      </c>
      <c r="H53" s="35">
        <f>IF(H49=0,"",IF(H49&gt;=5,SMALL(H4:H48,H52+1)+SMALL(H4:H48,H52+2)+SMALL(H4:H48,H52+3)+SMALL(H4:H48,H52+4)+SMALL(H4:H48,H52+5),IF(H49=4,SMALL(H4:H48,H52+1)+SMALL(H4:H48,H52+2)+SMALL(H4:H48,H52+3)+SMALL(H4:H48,H52+4)+108,IF(H49&gt;=3,SMALL(H4:H48,H52+1)+SMALL(H4:H48,H52+2)+SMALL(H4:H48,H52+3)+2*108,IF(H49=2,SMALL(H4:H48,H52+1)+SMALL(H4:H48,H52+2)+3*108,IF(H49=1,SMALL(H4:H48,H52+1)+4*108,))))))</f>
      </c>
      <c r="I53" s="138">
        <f>IF(SUM(C53:H53)=0,"",SUM(C53:H53))</f>
        <v>1820</v>
      </c>
      <c r="J53" s="141"/>
    </row>
    <row r="56" spans="1:9" ht="18">
      <c r="A56" s="179" t="s">
        <v>997</v>
      </c>
      <c r="B56" s="171"/>
      <c r="C56" s="171"/>
      <c r="D56" s="171"/>
      <c r="E56" s="171"/>
      <c r="F56" s="171"/>
      <c r="G56" s="171"/>
      <c r="H56" s="171"/>
      <c r="I56" s="171"/>
    </row>
  </sheetData>
  <sheetProtection/>
  <mergeCells count="1"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7"/>
  <sheetViews>
    <sheetView showZeros="0" tabSelected="1" zoomScale="75" zoomScaleNormal="75" zoomScalePageLayoutView="0" workbookViewId="0" topLeftCell="A16">
      <selection activeCell="W33" sqref="W33"/>
    </sheetView>
  </sheetViews>
  <sheetFormatPr defaultColWidth="11.57421875" defaultRowHeight="15"/>
  <cols>
    <col min="1" max="1" width="11.421875" style="1" bestFit="1" customWidth="1"/>
    <col min="2" max="2" width="26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2:17" ht="17.25">
      <c r="B1" s="223" t="s">
        <v>1001</v>
      </c>
      <c r="C1" s="223"/>
      <c r="D1" s="223"/>
      <c r="E1" s="223"/>
      <c r="F1" s="223"/>
      <c r="G1" s="223"/>
      <c r="H1" s="223"/>
      <c r="I1" s="153"/>
      <c r="J1" s="153"/>
      <c r="K1" s="153"/>
      <c r="L1" s="153"/>
      <c r="M1" s="153"/>
      <c r="N1" s="153"/>
      <c r="O1" s="153"/>
      <c r="P1" s="153"/>
      <c r="Q1" s="153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6.5">
      <c r="A4" s="134" t="s">
        <v>406</v>
      </c>
      <c r="B4" s="62" t="s">
        <v>590</v>
      </c>
      <c r="C4" s="44">
        <f>_xlfn.IFERROR(VLOOKUP($A4,'Eingabe Ergebnis'!$B:$J,4,0),"")</f>
        <v>93</v>
      </c>
      <c r="D4" s="44">
        <f>_xlfn.IFERROR(VLOOKUP($A4,'Eingabe Ergebnis'!$B:$J,5,0),"")</f>
        <v>82</v>
      </c>
      <c r="E4" s="44">
        <f>_xlfn.IFERROR(VLOOKUP($A4,'Eingabe Ergebnis'!$B:$J,6,0),"")</f>
        <v>0</v>
      </c>
      <c r="F4" s="44">
        <f>_xlfn.IFERROR(VLOOKUP($A4,'Eingabe Ergebnis'!$B:$J,7,0),"")</f>
        <v>0</v>
      </c>
      <c r="G4" s="44">
        <f>_xlfn.IFERROR(VLOOKUP($A4,'Eingabe Ergebnis'!$B:$J,8,0),"")</f>
        <v>0</v>
      </c>
      <c r="H4" s="44">
        <f>_xlfn.IFERROR(VLOOKUP($A4,'Eingabe Ergebnis'!$B:$J,9,0),"")</f>
        <v>0</v>
      </c>
      <c r="I4" s="135">
        <f aca="true" t="shared" si="0" ref="I4:I38">SUM(C4:H4)</f>
        <v>175</v>
      </c>
      <c r="J4" s="142">
        <f aca="true" t="shared" si="1" ref="J4:J38">_xlfn.IFERROR(SUM(C4:H4)/_xlfn.COUNTIFS(C4:H4,"&gt;0"),"")</f>
        <v>87.5</v>
      </c>
      <c r="Q4" s="146" t="s">
        <v>644</v>
      </c>
      <c r="R4" s="31"/>
    </row>
    <row r="5" spans="1:18" ht="16.5">
      <c r="A5" s="135" t="s">
        <v>408</v>
      </c>
      <c r="B5" s="58" t="s">
        <v>913</v>
      </c>
      <c r="C5" s="44">
        <f>_xlfn.IFERROR(VLOOKUP($A5,'Eingabe Ergebnis'!$B:$J,4,0),"")</f>
        <v>0</v>
      </c>
      <c r="D5" s="44">
        <f>_xlfn.IFERROR(VLOOKUP($A5,'Eingabe Ergebnis'!$B:$J,5,0),"")</f>
        <v>0</v>
      </c>
      <c r="E5" s="44">
        <f>_xlfn.IFERROR(VLOOKUP($A5,'Eingabe Ergebnis'!$B:$J,6,0),"")</f>
        <v>0</v>
      </c>
      <c r="F5" s="44">
        <f>_xlfn.IFERROR(VLOOKUP($A5,'Eingabe Ergebnis'!$B:$J,7,0),"")</f>
        <v>0</v>
      </c>
      <c r="G5" s="44">
        <f>_xlfn.IFERROR(VLOOKUP($A5,'Eingabe Ergebnis'!$B:$J,8,0),"")</f>
        <v>0</v>
      </c>
      <c r="H5" s="44">
        <f>_xlfn.IFERROR(VLOOKUP($A5,'Eingabe Ergebnis'!$B:$J,9,0),"")</f>
        <v>0</v>
      </c>
      <c r="I5" s="135">
        <f t="shared" si="0"/>
        <v>0</v>
      </c>
      <c r="J5" s="143">
        <f t="shared" si="1"/>
      </c>
      <c r="K5" s="1">
        <f aca="true" t="shared" si="2" ref="K5:P23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6.5">
      <c r="A6" s="136" t="s">
        <v>122</v>
      </c>
      <c r="B6" s="58" t="s">
        <v>588</v>
      </c>
      <c r="C6" s="44">
        <f>_xlfn.IFERROR(VLOOKUP($A6,'Eingabe Ergebnis'!$B:$J,4,0),"")</f>
        <v>79</v>
      </c>
      <c r="D6" s="44">
        <f>_xlfn.IFERROR(VLOOKUP($A6,'Eingabe Ergebnis'!$B:$J,5,0),"")</f>
        <v>80</v>
      </c>
      <c r="E6" s="44">
        <f>_xlfn.IFERROR(VLOOKUP($A6,'Eingabe Ergebnis'!$B:$J,6,0),"")</f>
        <v>0</v>
      </c>
      <c r="F6" s="44">
        <f>_xlfn.IFERROR(VLOOKUP($A6,'Eingabe Ergebnis'!$B:$J,7,0),"")</f>
        <v>91</v>
      </c>
      <c r="G6" s="44">
        <f>_xlfn.IFERROR(VLOOKUP($A6,'Eingabe Ergebnis'!$B:$J,8,0),"")</f>
        <v>84</v>
      </c>
      <c r="H6" s="44">
        <f>_xlfn.IFERROR(VLOOKUP($A6,'Eingabe Ergebnis'!$B:$J,9,0),"")</f>
        <v>0</v>
      </c>
      <c r="I6" s="135">
        <f t="shared" si="0"/>
        <v>334</v>
      </c>
      <c r="J6" s="143">
        <f t="shared" si="1"/>
        <v>83.5</v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8" s="45" customFormat="1" ht="18">
      <c r="A7" s="135" t="s">
        <v>142</v>
      </c>
      <c r="B7" s="58" t="s">
        <v>572</v>
      </c>
      <c r="C7" s="44">
        <f>_xlfn.IFERROR(VLOOKUP($A7,'Eingabe Ergebnis'!$B:$J,4,0),"")</f>
        <v>74</v>
      </c>
      <c r="D7" s="44">
        <f>_xlfn.IFERROR(VLOOKUP($A7,'Eingabe Ergebnis'!$B:$J,5,0),"")</f>
        <v>65</v>
      </c>
      <c r="E7" s="44">
        <f>_xlfn.IFERROR(VLOOKUP($A7,'Eingabe Ergebnis'!$B:$J,6,0),"")</f>
        <v>0</v>
      </c>
      <c r="F7" s="44">
        <f>_xlfn.IFERROR(VLOOKUP($A7,'Eingabe Ergebnis'!$B:$J,7,0),"")</f>
        <v>78</v>
      </c>
      <c r="G7" s="44">
        <f>_xlfn.IFERROR(VLOOKUP($A7,'Eingabe Ergebnis'!$B:$J,8,0),"")</f>
        <v>75</v>
      </c>
      <c r="H7" s="44">
        <f>_xlfn.IFERROR(VLOOKUP($A7,'Eingabe Ergebnis'!$B:$J,9,0),"")</f>
        <v>0</v>
      </c>
      <c r="I7" s="135">
        <f t="shared" si="0"/>
        <v>292</v>
      </c>
      <c r="J7" s="143">
        <f t="shared" si="1"/>
        <v>73</v>
      </c>
      <c r="Q7" s="147" t="s">
        <v>644</v>
      </c>
      <c r="R7" s="31"/>
    </row>
    <row r="8" spans="1:18" s="45" customFormat="1" ht="16.5">
      <c r="A8" s="135" t="s">
        <v>340</v>
      </c>
      <c r="B8" s="58" t="s">
        <v>586</v>
      </c>
      <c r="C8" s="44">
        <f>_xlfn.IFERROR(VLOOKUP($A8,'Eingabe Ergebnis'!$B:$J,4,0),"")</f>
        <v>79</v>
      </c>
      <c r="D8" s="44">
        <f>_xlfn.IFERROR(VLOOKUP($A8,'Eingabe Ergebnis'!$B:$J,5,0),"")</f>
        <v>0</v>
      </c>
      <c r="E8" s="44">
        <f>_xlfn.IFERROR(VLOOKUP($A8,'Eingabe Ergebnis'!$B:$J,6,0),"")</f>
        <v>0</v>
      </c>
      <c r="F8" s="44">
        <f>_xlfn.IFERROR(VLOOKUP($A8,'Eingabe Ergebnis'!$B:$J,7,0),"")</f>
        <v>0</v>
      </c>
      <c r="G8" s="44">
        <f>_xlfn.IFERROR(VLOOKUP($A8,'Eingabe Ergebnis'!$B:$J,8,0),"")</f>
        <v>0</v>
      </c>
      <c r="H8" s="44">
        <f>_xlfn.IFERROR(VLOOKUP($A8,'Eingabe Ergebnis'!$B:$J,9,0),"")</f>
        <v>0</v>
      </c>
      <c r="I8" s="135">
        <f t="shared" si="0"/>
        <v>79</v>
      </c>
      <c r="J8" s="143">
        <f t="shared" si="1"/>
        <v>79</v>
      </c>
      <c r="Q8" s="147" t="s">
        <v>644</v>
      </c>
      <c r="R8" s="31"/>
    </row>
    <row r="9" spans="1:18" s="45" customFormat="1" ht="16.5">
      <c r="A9" s="136" t="s">
        <v>125</v>
      </c>
      <c r="B9" s="58" t="s">
        <v>592</v>
      </c>
      <c r="C9" s="44">
        <f>_xlfn.IFERROR(VLOOKUP($A9,'Eingabe Ergebnis'!$B:$J,4,0),"")</f>
        <v>0</v>
      </c>
      <c r="D9" s="44">
        <f>_xlfn.IFERROR(VLOOKUP($A9,'Eingabe Ergebnis'!$B:$J,5,0),"")</f>
        <v>0</v>
      </c>
      <c r="E9" s="44">
        <f>_xlfn.IFERROR(VLOOKUP($A9,'Eingabe Ergebnis'!$B:$J,6,0),"")</f>
        <v>0</v>
      </c>
      <c r="F9" s="44">
        <f>_xlfn.IFERROR(VLOOKUP($A9,'Eingabe Ergebnis'!$B:$J,7,0),"")</f>
        <v>0</v>
      </c>
      <c r="G9" s="44">
        <f>_xlfn.IFERROR(VLOOKUP($A9,'Eingabe Ergebnis'!$B:$J,8,0),"")</f>
        <v>0</v>
      </c>
      <c r="H9" s="44">
        <f>_xlfn.IFERROR(VLOOKUP($A9,'Eingabe Ergebnis'!$B:$J,9,0),"")</f>
        <v>0</v>
      </c>
      <c r="I9" s="135">
        <f t="shared" si="0"/>
        <v>0</v>
      </c>
      <c r="J9" s="143">
        <f t="shared" si="1"/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8" s="45" customFormat="1" ht="16.5">
      <c r="A10" s="135" t="s">
        <v>201</v>
      </c>
      <c r="B10" s="58" t="s">
        <v>643</v>
      </c>
      <c r="C10" s="44">
        <f>_xlfn.IFERROR(VLOOKUP($A10,'Eingabe Ergebnis'!$B:$J,4,0),"")</f>
        <v>73</v>
      </c>
      <c r="D10" s="44">
        <f>_xlfn.IFERROR(VLOOKUP($A10,'Eingabe Ergebnis'!$B:$J,5,0),"")</f>
        <v>66</v>
      </c>
      <c r="E10" s="44">
        <f>_xlfn.IFERROR(VLOOKUP($A10,'Eingabe Ergebnis'!$B:$J,6,0),"")</f>
        <v>70</v>
      </c>
      <c r="F10" s="44">
        <f>_xlfn.IFERROR(VLOOKUP($A10,'Eingabe Ergebnis'!$B:$J,7,0),"")</f>
        <v>72</v>
      </c>
      <c r="G10" s="44">
        <f>_xlfn.IFERROR(VLOOKUP($A10,'Eingabe Ergebnis'!$B:$J,8,0),"")</f>
        <v>74</v>
      </c>
      <c r="H10" s="44">
        <f>_xlfn.IFERROR(VLOOKUP($A10,'Eingabe Ergebnis'!$B:$J,9,0),"")</f>
        <v>0</v>
      </c>
      <c r="I10" s="135">
        <f t="shared" si="0"/>
        <v>355</v>
      </c>
      <c r="J10" s="144">
        <f t="shared" si="1"/>
        <v>71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</row>
    <row r="11" spans="1:18" s="45" customFormat="1" ht="16.5">
      <c r="A11" s="135" t="s">
        <v>468</v>
      </c>
      <c r="B11" s="58" t="s">
        <v>914</v>
      </c>
      <c r="C11" s="44">
        <f>_xlfn.IFERROR(VLOOKUP($A11,'Eingabe Ergebnis'!$B:$J,4,0),"")</f>
        <v>80</v>
      </c>
      <c r="D11" s="44">
        <f>_xlfn.IFERROR(VLOOKUP($A11,'Eingabe Ergebnis'!$B:$J,5,0),"")</f>
        <v>0</v>
      </c>
      <c r="E11" s="44">
        <f>_xlfn.IFERROR(VLOOKUP($A11,'Eingabe Ergebnis'!$B:$J,6,0),"")</f>
        <v>0</v>
      </c>
      <c r="F11" s="44">
        <f>_xlfn.IFERROR(VLOOKUP($A11,'Eingabe Ergebnis'!$B:$J,7,0),"")</f>
        <v>72</v>
      </c>
      <c r="G11" s="44">
        <f>_xlfn.IFERROR(VLOOKUP($A11,'Eingabe Ergebnis'!$B:$J,8,0),"")</f>
        <v>0</v>
      </c>
      <c r="H11" s="44">
        <f>_xlfn.IFERROR(VLOOKUP($A11,'Eingabe Ergebnis'!$B:$J,9,0),"")</f>
        <v>0</v>
      </c>
      <c r="I11" s="135">
        <f t="shared" si="0"/>
        <v>152</v>
      </c>
      <c r="J11" s="144">
        <f t="shared" si="1"/>
        <v>76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</row>
    <row r="12" spans="1:18" s="45" customFormat="1" ht="16.5">
      <c r="A12" s="136" t="s">
        <v>391</v>
      </c>
      <c r="B12" s="58" t="s">
        <v>573</v>
      </c>
      <c r="C12" s="44">
        <f>_xlfn.IFERROR(VLOOKUP($A12,'Eingabe Ergebnis'!$B:$J,4,0),"")</f>
        <v>88</v>
      </c>
      <c r="D12" s="44">
        <f>_xlfn.IFERROR(VLOOKUP($A12,'Eingabe Ergebnis'!$B:$J,5,0),"")</f>
        <v>72</v>
      </c>
      <c r="E12" s="44">
        <f>_xlfn.IFERROR(VLOOKUP($A12,'Eingabe Ergebnis'!$B:$J,6,0),"")</f>
        <v>77</v>
      </c>
      <c r="F12" s="44">
        <f>_xlfn.IFERROR(VLOOKUP($A12,'Eingabe Ergebnis'!$B:$J,7,0),"")</f>
        <v>88</v>
      </c>
      <c r="G12" s="44">
        <f>_xlfn.IFERROR(VLOOKUP($A12,'Eingabe Ergebnis'!$B:$J,8,0),"")</f>
        <v>96</v>
      </c>
      <c r="H12" s="44">
        <f>_xlfn.IFERROR(VLOOKUP($A12,'Eingabe Ergebnis'!$B:$J,9,0),"")</f>
        <v>0</v>
      </c>
      <c r="I12" s="135">
        <f t="shared" si="0"/>
        <v>421</v>
      </c>
      <c r="J12" s="144">
        <f t="shared" si="1"/>
        <v>84.2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147" t="s">
        <v>644</v>
      </c>
      <c r="R12" s="31"/>
    </row>
    <row r="13" spans="1:17" s="44" customFormat="1" ht="15">
      <c r="A13" s="135" t="s">
        <v>534</v>
      </c>
      <c r="B13" s="63" t="s">
        <v>577</v>
      </c>
      <c r="C13" s="44">
        <f>_xlfn.IFERROR(VLOOKUP($A13,'Eingabe Ergebnis'!$B:$J,4,0),"")</f>
        <v>75</v>
      </c>
      <c r="D13" s="44">
        <f>_xlfn.IFERROR(VLOOKUP($A13,'Eingabe Ergebnis'!$B:$J,5,0),"")</f>
        <v>76</v>
      </c>
      <c r="E13" s="44">
        <f>_xlfn.IFERROR(VLOOKUP($A13,'Eingabe Ergebnis'!$B:$J,6,0),"")</f>
        <v>84</v>
      </c>
      <c r="F13" s="44">
        <f>_xlfn.IFERROR(VLOOKUP($A13,'Eingabe Ergebnis'!$B:$J,7,0),"")</f>
        <v>80</v>
      </c>
      <c r="G13" s="44">
        <f>_xlfn.IFERROR(VLOOKUP($A13,'Eingabe Ergebnis'!$B:$J,8,0),"")</f>
        <v>0</v>
      </c>
      <c r="H13" s="44">
        <f>_xlfn.IFERROR(VLOOKUP($A13,'Eingabe Ergebnis'!$B:$J,9,0),"")</f>
        <v>0</v>
      </c>
      <c r="I13" s="135">
        <f t="shared" si="0"/>
        <v>315</v>
      </c>
      <c r="J13" s="145">
        <f t="shared" si="1"/>
        <v>78.75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147" t="s">
        <v>644</v>
      </c>
    </row>
    <row r="14" spans="1:18" s="45" customFormat="1" ht="16.5">
      <c r="A14" s="135" t="s">
        <v>410</v>
      </c>
      <c r="B14" s="58" t="s">
        <v>589</v>
      </c>
      <c r="C14" s="44">
        <f>_xlfn.IFERROR(VLOOKUP($A14,'Eingabe Ergebnis'!$B:$J,4,0),"")</f>
        <v>0</v>
      </c>
      <c r="D14" s="44">
        <f>_xlfn.IFERROR(VLOOKUP($A14,'Eingabe Ergebnis'!$B:$J,5,0),"")</f>
        <v>0</v>
      </c>
      <c r="E14" s="44">
        <f>_xlfn.IFERROR(VLOOKUP($A14,'Eingabe Ergebnis'!$B:$J,6,0),"")</f>
        <v>0</v>
      </c>
      <c r="F14" s="44">
        <f>_xlfn.IFERROR(VLOOKUP($A14,'Eingabe Ergebnis'!$B:$J,7,0),"")</f>
        <v>0</v>
      </c>
      <c r="G14" s="44">
        <f>_xlfn.IFERROR(VLOOKUP($A14,'Eingabe Ergebnis'!$B:$J,8,0),"")</f>
        <v>0</v>
      </c>
      <c r="H14" s="44">
        <f>_xlfn.IFERROR(VLOOKUP($A14,'Eingabe Ergebnis'!$B:$J,9,0),"")</f>
        <v>0</v>
      </c>
      <c r="I14" s="135">
        <f t="shared" si="0"/>
        <v>0</v>
      </c>
      <c r="J14" s="144">
        <f t="shared" si="1"/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147" t="s">
        <v>644</v>
      </c>
      <c r="R14" s="31"/>
    </row>
    <row r="15" spans="1:18" s="45" customFormat="1" ht="16.5">
      <c r="A15" s="136" t="s">
        <v>536</v>
      </c>
      <c r="B15" s="58" t="s">
        <v>576</v>
      </c>
      <c r="C15" s="44">
        <f>_xlfn.IFERROR(VLOOKUP($A15,'Eingabe Ergebnis'!$B:$J,4,0),"")</f>
        <v>81</v>
      </c>
      <c r="D15" s="44">
        <f>_xlfn.IFERROR(VLOOKUP($A15,'Eingabe Ergebnis'!$B:$J,5,0),"")</f>
        <v>69</v>
      </c>
      <c r="E15" s="44">
        <f>_xlfn.IFERROR(VLOOKUP($A15,'Eingabe Ergebnis'!$B:$J,6,0),"")</f>
        <v>71</v>
      </c>
      <c r="F15" s="44">
        <f>_xlfn.IFERROR(VLOOKUP($A15,'Eingabe Ergebnis'!$B:$J,7,0),"")</f>
        <v>82</v>
      </c>
      <c r="G15" s="44">
        <f>_xlfn.IFERROR(VLOOKUP($A15,'Eingabe Ergebnis'!$B:$J,8,0),"")</f>
        <v>0</v>
      </c>
      <c r="H15" s="44">
        <f>_xlfn.IFERROR(VLOOKUP($A15,'Eingabe Ergebnis'!$B:$J,9,0),"")</f>
        <v>0</v>
      </c>
      <c r="I15" s="135">
        <f t="shared" si="0"/>
        <v>303</v>
      </c>
      <c r="J15" s="144">
        <f t="shared" si="1"/>
        <v>75.75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147" t="s">
        <v>644</v>
      </c>
      <c r="R15" s="31"/>
    </row>
    <row r="16" spans="1:18" s="45" customFormat="1" ht="16.5">
      <c r="A16" s="135" t="s">
        <v>322</v>
      </c>
      <c r="B16" s="58" t="s">
        <v>594</v>
      </c>
      <c r="C16" s="44">
        <f>_xlfn.IFERROR(VLOOKUP($A16,'Eingabe Ergebnis'!$B:$J,4,0),"")</f>
        <v>92</v>
      </c>
      <c r="D16" s="44">
        <f>_xlfn.IFERROR(VLOOKUP($A16,'Eingabe Ergebnis'!$B:$J,5,0),"")</f>
        <v>81</v>
      </c>
      <c r="E16" s="44">
        <f>_xlfn.IFERROR(VLOOKUP($A16,'Eingabe Ergebnis'!$B:$J,6,0),"")</f>
        <v>85</v>
      </c>
      <c r="F16" s="44">
        <f>_xlfn.IFERROR(VLOOKUP($A16,'Eingabe Ergebnis'!$B:$J,7,0),"")</f>
        <v>0</v>
      </c>
      <c r="G16" s="44">
        <f>_xlfn.IFERROR(VLOOKUP($A16,'Eingabe Ergebnis'!$B:$J,8,0),"")</f>
        <v>0</v>
      </c>
      <c r="H16" s="44">
        <f>_xlfn.IFERROR(VLOOKUP($A16,'Eingabe Ergebnis'!$B:$J,9,0),"")</f>
        <v>0</v>
      </c>
      <c r="I16" s="135">
        <f t="shared" si="0"/>
        <v>258</v>
      </c>
      <c r="J16" s="144">
        <f t="shared" si="1"/>
        <v>86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147" t="s">
        <v>644</v>
      </c>
      <c r="R16" s="31"/>
    </row>
    <row r="17" spans="1:18" ht="16.5">
      <c r="A17" s="135" t="s">
        <v>319</v>
      </c>
      <c r="B17" s="58" t="s">
        <v>587</v>
      </c>
      <c r="C17" s="44">
        <f>_xlfn.IFERROR(VLOOKUP($A17,'Eingabe Ergebnis'!$B:$J,4,0),"")</f>
        <v>76</v>
      </c>
      <c r="D17" s="44">
        <f>_xlfn.IFERROR(VLOOKUP($A17,'Eingabe Ergebnis'!$B:$J,5,0),"")</f>
        <v>69</v>
      </c>
      <c r="E17" s="44">
        <f>_xlfn.IFERROR(VLOOKUP($A17,'Eingabe Ergebnis'!$B:$J,6,0),"")</f>
        <v>76</v>
      </c>
      <c r="F17" s="44">
        <f>_xlfn.IFERROR(VLOOKUP($A17,'Eingabe Ergebnis'!$B:$J,7,0),"")</f>
        <v>0</v>
      </c>
      <c r="G17" s="44">
        <f>_xlfn.IFERROR(VLOOKUP($A17,'Eingabe Ergebnis'!$B:$J,8,0),"")</f>
        <v>0</v>
      </c>
      <c r="H17" s="44">
        <f>_xlfn.IFERROR(VLOOKUP($A17,'Eingabe Ergebnis'!$B:$J,9,0),"")</f>
        <v>0</v>
      </c>
      <c r="I17" s="135">
        <f t="shared" si="0"/>
        <v>221</v>
      </c>
      <c r="J17" s="143">
        <f t="shared" si="1"/>
        <v>73.66666666666667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46" t="s">
        <v>644</v>
      </c>
      <c r="R17" s="31"/>
    </row>
    <row r="18" spans="1:18" ht="16.5">
      <c r="A18" s="136" t="s">
        <v>434</v>
      </c>
      <c r="B18" s="56" t="s">
        <v>574</v>
      </c>
      <c r="C18" s="44">
        <f>_xlfn.IFERROR(VLOOKUP($A18,'Eingabe Ergebnis'!$B:$J,4,0),"")</f>
        <v>89</v>
      </c>
      <c r="D18" s="44">
        <f>_xlfn.IFERROR(VLOOKUP($A18,'Eingabe Ergebnis'!$B:$J,5,0),"")</f>
        <v>85</v>
      </c>
      <c r="E18" s="44">
        <f>_xlfn.IFERROR(VLOOKUP($A18,'Eingabe Ergebnis'!$B:$J,6,0),"")</f>
        <v>94</v>
      </c>
      <c r="F18" s="44">
        <f>_xlfn.IFERROR(VLOOKUP($A18,'Eingabe Ergebnis'!$B:$J,7,0),"")</f>
        <v>86</v>
      </c>
      <c r="G18" s="44">
        <f>_xlfn.IFERROR(VLOOKUP($A18,'Eingabe Ergebnis'!$B:$J,8,0),"")</f>
        <v>0</v>
      </c>
      <c r="H18" s="44">
        <f>_xlfn.IFERROR(VLOOKUP($A18,'Eingabe Ergebnis'!$B:$J,9,0),"")</f>
        <v>0</v>
      </c>
      <c r="I18" s="135">
        <f t="shared" si="0"/>
        <v>354</v>
      </c>
      <c r="J18" s="143">
        <f t="shared" si="1"/>
        <v>88.5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46" t="s">
        <v>644</v>
      </c>
      <c r="R18" s="10"/>
    </row>
    <row r="19" spans="1:18" ht="16.5">
      <c r="A19" s="135" t="s">
        <v>686</v>
      </c>
      <c r="B19" s="57" t="s">
        <v>915</v>
      </c>
      <c r="C19" s="44">
        <f>_xlfn.IFERROR(VLOOKUP($A19,'Eingabe Ergebnis'!$B:$J,4,0),"")</f>
        <v>0</v>
      </c>
      <c r="D19" s="44">
        <f>_xlfn.IFERROR(VLOOKUP($A19,'Eingabe Ergebnis'!$B:$J,5,0),"")</f>
        <v>0</v>
      </c>
      <c r="E19" s="44">
        <f>_xlfn.IFERROR(VLOOKUP($A19,'Eingabe Ergebnis'!$B:$J,6,0),"")</f>
        <v>0</v>
      </c>
      <c r="F19" s="44">
        <f>_xlfn.IFERROR(VLOOKUP($A19,'Eingabe Ergebnis'!$B:$J,7,0),"")</f>
        <v>0</v>
      </c>
      <c r="G19" s="44">
        <f>_xlfn.IFERROR(VLOOKUP($A19,'Eingabe Ergebnis'!$B:$J,8,0),"")</f>
        <v>0</v>
      </c>
      <c r="H19" s="44">
        <f>_xlfn.IFERROR(VLOOKUP($A19,'Eingabe Ergebnis'!$B:$J,9,0),"")</f>
        <v>0</v>
      </c>
      <c r="I19" s="135">
        <f t="shared" si="0"/>
        <v>0</v>
      </c>
      <c r="J19" s="143">
        <f t="shared" si="1"/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46" t="s">
        <v>644</v>
      </c>
      <c r="R19" s="30"/>
    </row>
    <row r="20" spans="1:18" ht="16.5">
      <c r="A20" s="135" t="s">
        <v>687</v>
      </c>
      <c r="B20" s="57" t="s">
        <v>916</v>
      </c>
      <c r="C20" s="44">
        <f>_xlfn.IFERROR(VLOOKUP($A20,'Eingabe Ergebnis'!$B:$J,4,0),"")</f>
        <v>0</v>
      </c>
      <c r="D20" s="44">
        <f>_xlfn.IFERROR(VLOOKUP($A20,'Eingabe Ergebnis'!$B:$J,5,0),"")</f>
        <v>0</v>
      </c>
      <c r="E20" s="44">
        <f>_xlfn.IFERROR(VLOOKUP($A20,'Eingabe Ergebnis'!$B:$J,6,0),"")</f>
        <v>0</v>
      </c>
      <c r="F20" s="44">
        <f>_xlfn.IFERROR(VLOOKUP($A20,'Eingabe Ergebnis'!$B:$J,7,0),"")</f>
        <v>0</v>
      </c>
      <c r="G20" s="44">
        <f>_xlfn.IFERROR(VLOOKUP($A20,'Eingabe Ergebnis'!$B:$J,8,0),"")</f>
        <v>104</v>
      </c>
      <c r="H20" s="44">
        <f>_xlfn.IFERROR(VLOOKUP($A20,'Eingabe Ergebnis'!$B:$J,9,0),"")</f>
        <v>0</v>
      </c>
      <c r="I20" s="135">
        <f t="shared" si="0"/>
        <v>104</v>
      </c>
      <c r="J20" s="143">
        <f t="shared" si="1"/>
        <v>104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46" t="s">
        <v>644</v>
      </c>
      <c r="R20" s="30"/>
    </row>
    <row r="21" spans="1:18" ht="16.5">
      <c r="A21" s="136" t="s">
        <v>689</v>
      </c>
      <c r="B21" s="57" t="s">
        <v>597</v>
      </c>
      <c r="C21" s="44">
        <f>_xlfn.IFERROR(VLOOKUP($A21,'Eingabe Ergebnis'!$B:$J,4,0),"")</f>
        <v>73</v>
      </c>
      <c r="D21" s="44">
        <f>_xlfn.IFERROR(VLOOKUP($A21,'Eingabe Ergebnis'!$B:$J,5,0),"")</f>
        <v>0</v>
      </c>
      <c r="E21" s="44">
        <f>_xlfn.IFERROR(VLOOKUP($A21,'Eingabe Ergebnis'!$B:$J,6,0),"")</f>
        <v>0</v>
      </c>
      <c r="F21" s="44">
        <f>_xlfn.IFERROR(VLOOKUP($A21,'Eingabe Ergebnis'!$B:$J,7,0),"")</f>
        <v>0</v>
      </c>
      <c r="G21" s="44">
        <f>_xlfn.IFERROR(VLOOKUP($A21,'Eingabe Ergebnis'!$B:$J,8,0),"")</f>
        <v>0</v>
      </c>
      <c r="H21" s="44">
        <f>_xlfn.IFERROR(VLOOKUP($A21,'Eingabe Ergebnis'!$B:$J,9,0),"")</f>
        <v>0</v>
      </c>
      <c r="I21" s="135">
        <f t="shared" si="0"/>
        <v>73</v>
      </c>
      <c r="J21" s="143">
        <f t="shared" si="1"/>
        <v>73</v>
      </c>
      <c r="Q21" s="146" t="s">
        <v>644</v>
      </c>
      <c r="R21" s="30"/>
    </row>
    <row r="22" spans="1:18" ht="16.5">
      <c r="A22" s="136" t="s">
        <v>1014</v>
      </c>
      <c r="B22" s="57" t="s">
        <v>1015</v>
      </c>
      <c r="C22" s="44">
        <f>_xlfn.IFERROR(VLOOKUP($A22,'Eingabe Ergebnis'!$B:$J,4,0),"")</f>
        <v>0</v>
      </c>
      <c r="D22" s="44">
        <f>_xlfn.IFERROR(VLOOKUP($A22,'Eingabe Ergebnis'!$B:$J,5,0),"")</f>
        <v>75</v>
      </c>
      <c r="E22" s="44">
        <f>_xlfn.IFERROR(VLOOKUP($A22,'Eingabe Ergebnis'!$B:$J,6,0),"")</f>
        <v>83</v>
      </c>
      <c r="F22" s="44">
        <f>_xlfn.IFERROR(VLOOKUP($A22,'Eingabe Ergebnis'!$B:$J,7,0),"")</f>
        <v>69</v>
      </c>
      <c r="G22" s="44">
        <f>_xlfn.IFERROR(VLOOKUP($A22,'Eingabe Ergebnis'!$B:$J,8,0),"")</f>
        <v>77</v>
      </c>
      <c r="H22" s="44">
        <f>_xlfn.IFERROR(VLOOKUP($A22,'Eingabe Ergebnis'!$B:$J,9,0),"")</f>
        <v>0</v>
      </c>
      <c r="I22" s="135">
        <f>SUM(C22:H22)</f>
        <v>304</v>
      </c>
      <c r="J22" s="143">
        <f>_xlfn.IFERROR(SUM(C22:H22)/_xlfn.COUNTIFS(C22:H22,"&gt;0"),"")</f>
        <v>76</v>
      </c>
      <c r="Q22" s="146" t="s">
        <v>644</v>
      </c>
      <c r="R22" s="30"/>
    </row>
    <row r="23" spans="1:18" s="45" customFormat="1" ht="18">
      <c r="A23" s="135" t="s">
        <v>690</v>
      </c>
      <c r="B23" s="57" t="s">
        <v>591</v>
      </c>
      <c r="C23" s="44">
        <f>_xlfn.IFERROR(VLOOKUP($A23,'Eingabe Ergebnis'!$B:$J,4,0),"")</f>
        <v>95</v>
      </c>
      <c r="D23" s="44">
        <f>_xlfn.IFERROR(VLOOKUP($A23,'Eingabe Ergebnis'!$B:$J,5,0),"")</f>
        <v>0</v>
      </c>
      <c r="E23" s="44">
        <f>_xlfn.IFERROR(VLOOKUP($A23,'Eingabe Ergebnis'!$B:$J,6,0),"")</f>
        <v>0</v>
      </c>
      <c r="F23" s="44">
        <f>_xlfn.IFERROR(VLOOKUP($A23,'Eingabe Ergebnis'!$B:$J,7,0),"")</f>
        <v>0</v>
      </c>
      <c r="G23" s="44">
        <f>_xlfn.IFERROR(VLOOKUP($A23,'Eingabe Ergebnis'!$B:$J,8,0),"")</f>
        <v>0</v>
      </c>
      <c r="H23" s="44">
        <f>_xlfn.IFERROR(VLOOKUP($A23,'Eingabe Ergebnis'!$B:$J,9,0),"")</f>
        <v>0</v>
      </c>
      <c r="I23" s="135">
        <f t="shared" si="0"/>
        <v>95</v>
      </c>
      <c r="J23" s="144">
        <f t="shared" si="1"/>
        <v>95</v>
      </c>
      <c r="K23" s="45">
        <f t="shared" si="2"/>
        <v>0</v>
      </c>
      <c r="L23" s="45">
        <f t="shared" si="2"/>
        <v>0</v>
      </c>
      <c r="M23" s="45">
        <f t="shared" si="2"/>
        <v>0</v>
      </c>
      <c r="N23" s="45">
        <f t="shared" si="2"/>
        <v>0</v>
      </c>
      <c r="O23" s="45">
        <f t="shared" si="2"/>
        <v>0</v>
      </c>
      <c r="P23" s="45">
        <f t="shared" si="2"/>
        <v>0</v>
      </c>
      <c r="Q23" s="147" t="s">
        <v>644</v>
      </c>
      <c r="R23" s="30"/>
    </row>
    <row r="24" spans="1:18" s="45" customFormat="1" ht="18">
      <c r="A24" s="135" t="s">
        <v>692</v>
      </c>
      <c r="B24" s="57" t="s">
        <v>678</v>
      </c>
      <c r="C24" s="44">
        <f>_xlfn.IFERROR(VLOOKUP($A24,'Eingabe Ergebnis'!$B:$J,4,0),"")</f>
        <v>0</v>
      </c>
      <c r="D24" s="44">
        <f>_xlfn.IFERROR(VLOOKUP($A24,'Eingabe Ergebnis'!$B:$J,5,0),"")</f>
        <v>71</v>
      </c>
      <c r="E24" s="44">
        <f>_xlfn.IFERROR(VLOOKUP($A24,'Eingabe Ergebnis'!$B:$J,6,0),"")</f>
        <v>74</v>
      </c>
      <c r="F24" s="44">
        <f>_xlfn.IFERROR(VLOOKUP($A24,'Eingabe Ergebnis'!$B:$J,7,0),"")</f>
        <v>0</v>
      </c>
      <c r="G24" s="44">
        <f>_xlfn.IFERROR(VLOOKUP($A24,'Eingabe Ergebnis'!$B:$J,8,0),"")</f>
        <v>0</v>
      </c>
      <c r="H24" s="44">
        <f>_xlfn.IFERROR(VLOOKUP($A24,'Eingabe Ergebnis'!$B:$J,9,0),"")</f>
        <v>0</v>
      </c>
      <c r="I24" s="135">
        <f t="shared" si="0"/>
        <v>145</v>
      </c>
      <c r="J24" s="144">
        <f t="shared" si="1"/>
        <v>72.5</v>
      </c>
      <c r="K24" s="45">
        <f aca="true" t="shared" si="3" ref="K24:P24">Farbe</f>
        <v>0</v>
      </c>
      <c r="L24" s="45">
        <f t="shared" si="3"/>
        <v>0</v>
      </c>
      <c r="M24" s="45">
        <f t="shared" si="3"/>
        <v>0</v>
      </c>
      <c r="N24" s="45">
        <f t="shared" si="3"/>
        <v>0</v>
      </c>
      <c r="O24" s="45">
        <f t="shared" si="3"/>
        <v>0</v>
      </c>
      <c r="P24" s="45">
        <f t="shared" si="3"/>
        <v>0</v>
      </c>
      <c r="Q24" s="147" t="s">
        <v>644</v>
      </c>
      <c r="R24" s="30"/>
    </row>
    <row r="25" spans="1:18" s="45" customFormat="1" ht="16.5">
      <c r="A25" s="136" t="s">
        <v>695</v>
      </c>
      <c r="B25" s="57" t="s">
        <v>593</v>
      </c>
      <c r="C25" s="44">
        <f>_xlfn.IFERROR(VLOOKUP($A25,'Eingabe Ergebnis'!$B:$J,4,0),"")</f>
        <v>0</v>
      </c>
      <c r="D25" s="44">
        <f>_xlfn.IFERROR(VLOOKUP($A25,'Eingabe Ergebnis'!$B:$J,5,0),"")</f>
        <v>79</v>
      </c>
      <c r="E25" s="44">
        <f>_xlfn.IFERROR(VLOOKUP($A25,'Eingabe Ergebnis'!$B:$J,6,0),"")</f>
        <v>84</v>
      </c>
      <c r="F25" s="44">
        <f>_xlfn.IFERROR(VLOOKUP($A25,'Eingabe Ergebnis'!$B:$J,7,0),"")</f>
        <v>80</v>
      </c>
      <c r="G25" s="44">
        <f>_xlfn.IFERROR(VLOOKUP($A25,'Eingabe Ergebnis'!$B:$J,8,0),"")</f>
        <v>81</v>
      </c>
      <c r="H25" s="44">
        <f>_xlfn.IFERROR(VLOOKUP($A25,'Eingabe Ergebnis'!$B:$J,9,0),"")</f>
        <v>0</v>
      </c>
      <c r="I25" s="135">
        <f t="shared" si="0"/>
        <v>324</v>
      </c>
      <c r="J25" s="144">
        <f t="shared" si="1"/>
        <v>81</v>
      </c>
      <c r="Q25" s="147" t="s">
        <v>644</v>
      </c>
      <c r="R25" s="30"/>
    </row>
    <row r="26" spans="1:18" s="45" customFormat="1" ht="16.5">
      <c r="A26" s="136" t="s">
        <v>696</v>
      </c>
      <c r="B26" s="57" t="s">
        <v>619</v>
      </c>
      <c r="C26" s="44">
        <f>_xlfn.IFERROR(VLOOKUP($A26,'Eingabe Ergebnis'!$B:$J,4,0),"")</f>
        <v>89</v>
      </c>
      <c r="D26" s="44">
        <f>_xlfn.IFERROR(VLOOKUP($A26,'Eingabe Ergebnis'!$B:$J,5,0),"")</f>
        <v>76</v>
      </c>
      <c r="E26" s="44">
        <f>_xlfn.IFERROR(VLOOKUP($A26,'Eingabe Ergebnis'!$B:$J,6,0),"")</f>
        <v>0</v>
      </c>
      <c r="F26" s="44">
        <f>_xlfn.IFERROR(VLOOKUP($A26,'Eingabe Ergebnis'!$B:$J,7,0),"")</f>
        <v>85</v>
      </c>
      <c r="G26" s="44">
        <f>_xlfn.IFERROR(VLOOKUP($A26,'Eingabe Ergebnis'!$B:$J,8,0),"")</f>
        <v>75</v>
      </c>
      <c r="H26" s="44">
        <f>_xlfn.IFERROR(VLOOKUP($A26,'Eingabe Ergebnis'!$B:$J,9,0),"")</f>
        <v>0</v>
      </c>
      <c r="I26" s="135">
        <f t="shared" si="0"/>
        <v>325</v>
      </c>
      <c r="J26" s="144">
        <f t="shared" si="1"/>
        <v>81.25</v>
      </c>
      <c r="Q26" s="147" t="s">
        <v>644</v>
      </c>
      <c r="R26" s="30"/>
    </row>
    <row r="27" spans="1:18" s="45" customFormat="1" ht="16.5">
      <c r="A27" s="136" t="s">
        <v>698</v>
      </c>
      <c r="B27" s="57" t="s">
        <v>606</v>
      </c>
      <c r="C27" s="44">
        <f>_xlfn.IFERROR(VLOOKUP($A27,'Eingabe Ergebnis'!$B:$J,4,0),"")</f>
        <v>103</v>
      </c>
      <c r="D27" s="44">
        <f>_xlfn.IFERROR(VLOOKUP($A27,'Eingabe Ergebnis'!$B:$J,5,0),"")</f>
        <v>105</v>
      </c>
      <c r="E27" s="44">
        <f>_xlfn.IFERROR(VLOOKUP($A27,'Eingabe Ergebnis'!$B:$J,6,0),"")</f>
        <v>0</v>
      </c>
      <c r="F27" s="44">
        <f>_xlfn.IFERROR(VLOOKUP($A27,'Eingabe Ergebnis'!$B:$J,7,0),"")</f>
        <v>104</v>
      </c>
      <c r="G27" s="44">
        <f>_xlfn.IFERROR(VLOOKUP($A27,'Eingabe Ergebnis'!$B:$J,8,0),"")</f>
        <v>93</v>
      </c>
      <c r="H27" s="44">
        <f>_xlfn.IFERROR(VLOOKUP($A27,'Eingabe Ergebnis'!$B:$J,9,0),"")</f>
        <v>0</v>
      </c>
      <c r="I27" s="135">
        <f t="shared" si="0"/>
        <v>405</v>
      </c>
      <c r="J27" s="144">
        <f t="shared" si="1"/>
        <v>101.25</v>
      </c>
      <c r="Q27" s="147" t="s">
        <v>644</v>
      </c>
      <c r="R27" s="30"/>
    </row>
    <row r="28" spans="1:18" s="45" customFormat="1" ht="18">
      <c r="A28" s="136" t="s">
        <v>700</v>
      </c>
      <c r="B28" s="57" t="s">
        <v>575</v>
      </c>
      <c r="C28" s="44">
        <f>_xlfn.IFERROR(VLOOKUP($A28,'Eingabe Ergebnis'!$B:$J,4,0),"")</f>
        <v>0</v>
      </c>
      <c r="D28" s="44">
        <f>_xlfn.IFERROR(VLOOKUP($A28,'Eingabe Ergebnis'!$B:$J,5,0),"")</f>
        <v>67</v>
      </c>
      <c r="E28" s="44">
        <f>_xlfn.IFERROR(VLOOKUP($A28,'Eingabe Ergebnis'!$B:$J,6,0),"")</f>
        <v>75</v>
      </c>
      <c r="F28" s="44">
        <f>_xlfn.IFERROR(VLOOKUP($A28,'Eingabe Ergebnis'!$B:$J,7,0),"")</f>
        <v>0</v>
      </c>
      <c r="G28" s="44">
        <f>_xlfn.IFERROR(VLOOKUP($A28,'Eingabe Ergebnis'!$B:$J,8,0),"")</f>
        <v>80</v>
      </c>
      <c r="H28" s="44">
        <f>_xlfn.IFERROR(VLOOKUP($A28,'Eingabe Ergebnis'!$B:$J,9,0),"")</f>
        <v>0</v>
      </c>
      <c r="I28" s="135">
        <f t="shared" si="0"/>
        <v>222</v>
      </c>
      <c r="J28" s="144">
        <f t="shared" si="1"/>
        <v>74</v>
      </c>
      <c r="Q28" s="147" t="s">
        <v>644</v>
      </c>
      <c r="R28" s="30"/>
    </row>
    <row r="29" spans="1:18" s="45" customFormat="1" ht="18">
      <c r="A29" s="136" t="s">
        <v>702</v>
      </c>
      <c r="B29" s="57" t="s">
        <v>917</v>
      </c>
      <c r="C29" s="44">
        <f>_xlfn.IFERROR(VLOOKUP($A29,'Eingabe Ergebnis'!$B:$J,4,0),"")</f>
        <v>83</v>
      </c>
      <c r="D29" s="44">
        <f>_xlfn.IFERROR(VLOOKUP($A29,'Eingabe Ergebnis'!$B:$J,5,0),"")</f>
        <v>73</v>
      </c>
      <c r="E29" s="44">
        <f>_xlfn.IFERROR(VLOOKUP($A29,'Eingabe Ergebnis'!$B:$J,6,0),"")</f>
        <v>74</v>
      </c>
      <c r="F29" s="44">
        <f>_xlfn.IFERROR(VLOOKUP($A29,'Eingabe Ergebnis'!$B:$J,7,0),"")</f>
        <v>84</v>
      </c>
      <c r="G29" s="44">
        <f>_xlfn.IFERROR(VLOOKUP($A29,'Eingabe Ergebnis'!$B:$J,8,0),"")</f>
        <v>90</v>
      </c>
      <c r="H29" s="44">
        <f>_xlfn.IFERROR(VLOOKUP($A29,'Eingabe Ergebnis'!$B:$J,9,0),"")</f>
        <v>0</v>
      </c>
      <c r="I29" s="135">
        <f t="shared" si="0"/>
        <v>404</v>
      </c>
      <c r="J29" s="144">
        <f t="shared" si="1"/>
        <v>80.8</v>
      </c>
      <c r="Q29" s="147" t="s">
        <v>644</v>
      </c>
      <c r="R29" s="30"/>
    </row>
    <row r="30" spans="1:18" s="45" customFormat="1" ht="16.5">
      <c r="A30" s="136" t="s">
        <v>704</v>
      </c>
      <c r="B30" s="57" t="s">
        <v>665</v>
      </c>
      <c r="C30" s="44">
        <f>_xlfn.IFERROR(VLOOKUP($A30,'Eingabe Ergebnis'!$B:$J,4,0),"")</f>
        <v>87</v>
      </c>
      <c r="D30" s="44">
        <f>_xlfn.IFERROR(VLOOKUP($A30,'Eingabe Ergebnis'!$B:$J,5,0),"")</f>
        <v>83</v>
      </c>
      <c r="E30" s="44">
        <f>_xlfn.IFERROR(VLOOKUP($A30,'Eingabe Ergebnis'!$B:$J,6,0),"")</f>
        <v>96</v>
      </c>
      <c r="F30" s="44">
        <f>_xlfn.IFERROR(VLOOKUP($A30,'Eingabe Ergebnis'!$B:$J,7,0),"")</f>
        <v>0</v>
      </c>
      <c r="G30" s="44">
        <f>_xlfn.IFERROR(VLOOKUP($A30,'Eingabe Ergebnis'!$B:$J,8,0),"")</f>
        <v>77</v>
      </c>
      <c r="H30" s="44">
        <f>_xlfn.IFERROR(VLOOKUP($A30,'Eingabe Ergebnis'!$B:$J,9,0),"")</f>
        <v>0</v>
      </c>
      <c r="I30" s="135">
        <f t="shared" si="0"/>
        <v>343</v>
      </c>
      <c r="J30" s="144">
        <f t="shared" si="1"/>
        <v>85.75</v>
      </c>
      <c r="Q30" s="147" t="s">
        <v>644</v>
      </c>
      <c r="R30" s="30"/>
    </row>
    <row r="31" spans="1:18" s="45" customFormat="1" ht="16.5">
      <c r="A31" s="136" t="s">
        <v>705</v>
      </c>
      <c r="B31" s="57" t="s">
        <v>666</v>
      </c>
      <c r="C31" s="44">
        <f>_xlfn.IFERROR(VLOOKUP($A31,'Eingabe Ergebnis'!$B:$J,4,0),"")</f>
        <v>77</v>
      </c>
      <c r="D31" s="44">
        <f>_xlfn.IFERROR(VLOOKUP($A31,'Eingabe Ergebnis'!$B:$J,5,0),"")</f>
        <v>75</v>
      </c>
      <c r="E31" s="44">
        <f>_xlfn.IFERROR(VLOOKUP($A31,'Eingabe Ergebnis'!$B:$J,6,0),"")</f>
        <v>80</v>
      </c>
      <c r="F31" s="44">
        <f>_xlfn.IFERROR(VLOOKUP($A31,'Eingabe Ergebnis'!$B:$J,7,0),"")</f>
        <v>0</v>
      </c>
      <c r="G31" s="44">
        <f>_xlfn.IFERROR(VLOOKUP($A31,'Eingabe Ergebnis'!$B:$J,8,0),"")</f>
        <v>0</v>
      </c>
      <c r="H31" s="44">
        <f>_xlfn.IFERROR(VLOOKUP($A31,'Eingabe Ergebnis'!$B:$J,9,0),"")</f>
        <v>0</v>
      </c>
      <c r="I31" s="135">
        <f t="shared" si="0"/>
        <v>232</v>
      </c>
      <c r="J31" s="144">
        <f t="shared" si="1"/>
        <v>77.33333333333333</v>
      </c>
      <c r="Q31" s="147" t="s">
        <v>644</v>
      </c>
      <c r="R31" s="30"/>
    </row>
    <row r="32" spans="1:18" s="45" customFormat="1" ht="16.5">
      <c r="A32" s="136" t="s">
        <v>707</v>
      </c>
      <c r="B32" s="57" t="s">
        <v>670</v>
      </c>
      <c r="C32" s="44">
        <f>_xlfn.IFERROR(VLOOKUP($A32,'Eingabe Ergebnis'!$B:$J,4,0),"")</f>
        <v>71</v>
      </c>
      <c r="D32" s="44">
        <f>_xlfn.IFERROR(VLOOKUP($A32,'Eingabe Ergebnis'!$B:$J,5,0),"")</f>
        <v>71</v>
      </c>
      <c r="E32" s="44">
        <f>_xlfn.IFERROR(VLOOKUP($A32,'Eingabe Ergebnis'!$B:$J,6,0),"")</f>
        <v>0</v>
      </c>
      <c r="F32" s="44">
        <f>_xlfn.IFERROR(VLOOKUP($A32,'Eingabe Ergebnis'!$B:$J,7,0),"")</f>
        <v>74</v>
      </c>
      <c r="G32" s="44">
        <f>_xlfn.IFERROR(VLOOKUP($A32,'Eingabe Ergebnis'!$B:$J,8,0),"")</f>
        <v>82</v>
      </c>
      <c r="H32" s="44">
        <f>_xlfn.IFERROR(VLOOKUP($A32,'Eingabe Ergebnis'!$B:$J,9,0),"")</f>
        <v>0</v>
      </c>
      <c r="I32" s="135">
        <f t="shared" si="0"/>
        <v>298</v>
      </c>
      <c r="J32" s="144">
        <f t="shared" si="1"/>
        <v>74.5</v>
      </c>
      <c r="Q32" s="147" t="s">
        <v>644</v>
      </c>
      <c r="R32" s="30"/>
    </row>
    <row r="33" spans="1:18" s="45" customFormat="1" ht="18">
      <c r="A33" s="136" t="s">
        <v>708</v>
      </c>
      <c r="B33" s="57" t="s">
        <v>671</v>
      </c>
      <c r="C33" s="44">
        <f>_xlfn.IFERROR(VLOOKUP($A33,'Eingabe Ergebnis'!$B:$J,4,0),"")</f>
        <v>0</v>
      </c>
      <c r="D33" s="44">
        <f>_xlfn.IFERROR(VLOOKUP($A33,'Eingabe Ergebnis'!$B:$J,5,0),"")</f>
        <v>0</v>
      </c>
      <c r="E33" s="44">
        <f>_xlfn.IFERROR(VLOOKUP($A33,'Eingabe Ergebnis'!$B:$J,6,0),"")</f>
        <v>0</v>
      </c>
      <c r="F33" s="44">
        <f>_xlfn.IFERROR(VLOOKUP($A33,'Eingabe Ergebnis'!$B:$J,7,0),"")</f>
        <v>0</v>
      </c>
      <c r="G33" s="44">
        <f>_xlfn.IFERROR(VLOOKUP($A33,'Eingabe Ergebnis'!$B:$J,8,0),"")</f>
        <v>0</v>
      </c>
      <c r="H33" s="44">
        <f>_xlfn.IFERROR(VLOOKUP($A33,'Eingabe Ergebnis'!$B:$J,9,0),"")</f>
        <v>0</v>
      </c>
      <c r="I33" s="135">
        <f t="shared" si="0"/>
        <v>0</v>
      </c>
      <c r="J33" s="144">
        <f t="shared" si="1"/>
      </c>
      <c r="Q33" s="147" t="s">
        <v>644</v>
      </c>
      <c r="R33" s="30"/>
    </row>
    <row r="34" spans="1:18" s="45" customFormat="1" ht="18">
      <c r="A34" s="136" t="s">
        <v>711</v>
      </c>
      <c r="B34" s="57" t="s">
        <v>669</v>
      </c>
      <c r="C34" s="44">
        <f>_xlfn.IFERROR(VLOOKUP($A34,'Eingabe Ergebnis'!$B:$J,4,0),"")</f>
        <v>76</v>
      </c>
      <c r="D34" s="44">
        <f>_xlfn.IFERROR(VLOOKUP($A34,'Eingabe Ergebnis'!$B:$J,5,0),"")</f>
        <v>82</v>
      </c>
      <c r="E34" s="44">
        <f>_xlfn.IFERROR(VLOOKUP($A34,'Eingabe Ergebnis'!$B:$J,6,0),"")</f>
        <v>78</v>
      </c>
      <c r="F34" s="44">
        <f>_xlfn.IFERROR(VLOOKUP($A34,'Eingabe Ergebnis'!$B:$J,7,0),"")</f>
        <v>83</v>
      </c>
      <c r="G34" s="44">
        <f>_xlfn.IFERROR(VLOOKUP($A34,'Eingabe Ergebnis'!$B:$J,8,0),"")</f>
        <v>82</v>
      </c>
      <c r="H34" s="44">
        <f>_xlfn.IFERROR(VLOOKUP($A34,'Eingabe Ergebnis'!$B:$J,9,0),"")</f>
        <v>0</v>
      </c>
      <c r="I34" s="135">
        <f t="shared" si="0"/>
        <v>401</v>
      </c>
      <c r="J34" s="144">
        <f t="shared" si="1"/>
        <v>80.2</v>
      </c>
      <c r="Q34" s="147" t="s">
        <v>644</v>
      </c>
      <c r="R34" s="30"/>
    </row>
    <row r="35" spans="1:18" s="45" customFormat="1" ht="18">
      <c r="A35" s="136" t="s">
        <v>714</v>
      </c>
      <c r="B35" s="57" t="s">
        <v>918</v>
      </c>
      <c r="C35" s="44">
        <f>_xlfn.IFERROR(VLOOKUP($A35,'Eingabe Ergebnis'!$B:$J,4,0),"")</f>
        <v>0</v>
      </c>
      <c r="D35" s="44">
        <f>_xlfn.IFERROR(VLOOKUP($A35,'Eingabe Ergebnis'!$B:$J,5,0),"")</f>
        <v>78</v>
      </c>
      <c r="E35" s="44">
        <f>_xlfn.IFERROR(VLOOKUP($A35,'Eingabe Ergebnis'!$B:$J,6,0),"")</f>
        <v>0</v>
      </c>
      <c r="F35" s="44">
        <f>_xlfn.IFERROR(VLOOKUP($A35,'Eingabe Ergebnis'!$B:$J,7,0),"")</f>
        <v>0</v>
      </c>
      <c r="G35" s="44">
        <f>_xlfn.IFERROR(VLOOKUP($A35,'Eingabe Ergebnis'!$B:$J,8,0),"")</f>
        <v>0</v>
      </c>
      <c r="H35" s="44">
        <f>_xlfn.IFERROR(VLOOKUP($A35,'Eingabe Ergebnis'!$B:$J,9,0),"")</f>
        <v>0</v>
      </c>
      <c r="I35" s="135">
        <f t="shared" si="0"/>
        <v>78</v>
      </c>
      <c r="J35" s="144">
        <f t="shared" si="1"/>
        <v>78</v>
      </c>
      <c r="Q35" s="147" t="s">
        <v>644</v>
      </c>
      <c r="R35" s="30"/>
    </row>
    <row r="36" spans="1:18" s="45" customFormat="1" ht="18">
      <c r="A36" s="136" t="s">
        <v>969</v>
      </c>
      <c r="B36" s="57" t="s">
        <v>971</v>
      </c>
      <c r="C36" s="44">
        <f>_xlfn.IFERROR(VLOOKUP($A36,'Eingabe Ergebnis'!$B:$J,4,0),"")</f>
        <v>105</v>
      </c>
      <c r="D36" s="44">
        <f>_xlfn.IFERROR(VLOOKUP($A36,'Eingabe Ergebnis'!$B:$J,5,0),"")</f>
        <v>87</v>
      </c>
      <c r="E36" s="44">
        <f>_xlfn.IFERROR(VLOOKUP($A36,'Eingabe Ergebnis'!$B:$J,6,0),"")</f>
        <v>102</v>
      </c>
      <c r="F36" s="44">
        <f>_xlfn.IFERROR(VLOOKUP($A36,'Eingabe Ergebnis'!$B:$J,7,0),"")</f>
        <v>105</v>
      </c>
      <c r="G36" s="44">
        <f>_xlfn.IFERROR(VLOOKUP($A36,'Eingabe Ergebnis'!$B:$J,8,0),"")</f>
        <v>99</v>
      </c>
      <c r="H36" s="44">
        <f>_xlfn.IFERROR(VLOOKUP($A36,'Eingabe Ergebnis'!$B:$J,9,0),"")</f>
        <v>0</v>
      </c>
      <c r="I36" s="135">
        <f t="shared" si="0"/>
        <v>498</v>
      </c>
      <c r="J36" s="144">
        <f t="shared" si="1"/>
        <v>99.6</v>
      </c>
      <c r="Q36" s="147" t="s">
        <v>644</v>
      </c>
      <c r="R36" s="30"/>
    </row>
    <row r="37" spans="1:18" s="45" customFormat="1" ht="18">
      <c r="A37" s="136" t="s">
        <v>972</v>
      </c>
      <c r="B37" s="57" t="s">
        <v>970</v>
      </c>
      <c r="C37" s="44">
        <f>_xlfn.IFERROR(VLOOKUP($A37,'Eingabe Ergebnis'!$B:$J,4,0),"")</f>
        <v>83</v>
      </c>
      <c r="D37" s="44">
        <f>_xlfn.IFERROR(VLOOKUP($A37,'Eingabe Ergebnis'!$B:$J,5,0),"")</f>
        <v>76</v>
      </c>
      <c r="E37" s="44">
        <f>_xlfn.IFERROR(VLOOKUP($A37,'Eingabe Ergebnis'!$B:$J,6,0),"")</f>
        <v>0</v>
      </c>
      <c r="F37" s="44">
        <f>_xlfn.IFERROR(VLOOKUP($A37,'Eingabe Ergebnis'!$B:$J,7,0),"")</f>
        <v>0</v>
      </c>
      <c r="G37" s="44">
        <f>_xlfn.IFERROR(VLOOKUP($A37,'Eingabe Ergebnis'!$B:$J,8,0),"")</f>
        <v>93</v>
      </c>
      <c r="H37" s="44">
        <f>_xlfn.IFERROR(VLOOKUP($A37,'Eingabe Ergebnis'!$B:$J,9,0),"")</f>
        <v>0</v>
      </c>
      <c r="I37" s="135">
        <f t="shared" si="0"/>
        <v>252</v>
      </c>
      <c r="J37" s="144">
        <f t="shared" si="1"/>
        <v>84</v>
      </c>
      <c r="Q37" s="147" t="s">
        <v>644</v>
      </c>
      <c r="R37" s="30"/>
    </row>
    <row r="38" spans="1:18" s="45" customFormat="1" ht="18">
      <c r="A38" s="136" t="s">
        <v>1041</v>
      </c>
      <c r="B38" s="57" t="s">
        <v>1042</v>
      </c>
      <c r="C38" s="44">
        <f>_xlfn.IFERROR(VLOOKUP($A38,'Eingabe Ergebnis'!$B:$J,4,0),"")</f>
        <v>0</v>
      </c>
      <c r="D38" s="44">
        <f>_xlfn.IFERROR(VLOOKUP($A38,'Eingabe Ergebnis'!$B:$J,5,0),"")</f>
        <v>93</v>
      </c>
      <c r="E38" s="44">
        <f>_xlfn.IFERROR(VLOOKUP($A38,'Eingabe Ergebnis'!$B:$J,6,0),"")</f>
        <v>0</v>
      </c>
      <c r="F38" s="44">
        <f>_xlfn.IFERROR(VLOOKUP($A38,'Eingabe Ergebnis'!$B:$J,7,0),"")</f>
        <v>103</v>
      </c>
      <c r="G38" s="44">
        <v>96</v>
      </c>
      <c r="H38" s="44">
        <f>_xlfn.IFERROR(VLOOKUP($A38,'Eingabe Ergebnis'!$B:$J,9,0),"")</f>
        <v>0</v>
      </c>
      <c r="I38" s="135">
        <f t="shared" si="0"/>
        <v>292</v>
      </c>
      <c r="J38" s="144">
        <f t="shared" si="1"/>
        <v>97.33333333333333</v>
      </c>
      <c r="Q38" s="147" t="s">
        <v>644</v>
      </c>
      <c r="R38" s="30"/>
    </row>
    <row r="39" spans="1:18" s="45" customFormat="1" ht="18">
      <c r="A39" s="167"/>
      <c r="B39" s="168"/>
      <c r="C39" s="169"/>
      <c r="D39" s="169"/>
      <c r="E39" s="169"/>
      <c r="F39" s="169"/>
      <c r="G39" s="169"/>
      <c r="H39" s="169"/>
      <c r="I39" s="167"/>
      <c r="J39" s="170"/>
      <c r="K39" s="171"/>
      <c r="L39" s="171"/>
      <c r="M39" s="171"/>
      <c r="N39" s="171"/>
      <c r="O39" s="171"/>
      <c r="P39" s="171"/>
      <c r="Q39" s="172"/>
      <c r="R39" s="30"/>
    </row>
    <row r="40" spans="1:19" ht="18">
      <c r="A40" s="55"/>
      <c r="B40" s="36" t="s">
        <v>637</v>
      </c>
      <c r="C40" s="37">
        <f aca="true" t="shared" si="4" ref="C40:I40">_xlfn.COUNTIFS(C4:C39,"&gt;0")</f>
        <v>23</v>
      </c>
      <c r="D40" s="37">
        <f t="shared" si="4"/>
        <v>25</v>
      </c>
      <c r="E40" s="37">
        <f t="shared" si="4"/>
        <v>16</v>
      </c>
      <c r="F40" s="37">
        <f t="shared" si="4"/>
        <v>17</v>
      </c>
      <c r="G40" s="37">
        <f t="shared" si="4"/>
        <v>17</v>
      </c>
      <c r="H40" s="37">
        <f t="shared" si="4"/>
        <v>0</v>
      </c>
      <c r="I40" s="148">
        <f t="shared" si="4"/>
        <v>30</v>
      </c>
      <c r="J40" s="142"/>
      <c r="K40" s="149"/>
      <c r="L40" s="149"/>
      <c r="M40" s="149"/>
      <c r="N40" s="149"/>
      <c r="O40" s="149"/>
      <c r="P40" s="149"/>
      <c r="Q40" s="150"/>
      <c r="S40" s="30"/>
    </row>
    <row r="41" spans="1:10" ht="18">
      <c r="A41" s="11"/>
      <c r="B41" s="32" t="s">
        <v>1</v>
      </c>
      <c r="C41" s="166">
        <f aca="true" t="shared" si="5" ref="C41:H41">SUM(C4:C39)</f>
        <v>1921</v>
      </c>
      <c r="D41" s="166">
        <f t="shared" si="5"/>
        <v>1936</v>
      </c>
      <c r="E41" s="166">
        <f t="shared" si="5"/>
        <v>1303</v>
      </c>
      <c r="F41" s="166">
        <f t="shared" si="5"/>
        <v>1436</v>
      </c>
      <c r="G41" s="166">
        <f t="shared" si="5"/>
        <v>1458</v>
      </c>
      <c r="H41" s="166">
        <f t="shared" si="5"/>
        <v>0</v>
      </c>
      <c r="I41" s="173">
        <f>IF(I40="","",SUM(I4:I25))</f>
        <v>4304</v>
      </c>
      <c r="J41" s="174"/>
    </row>
    <row r="42" spans="1:10" ht="18">
      <c r="A42" s="11"/>
      <c r="B42" s="32" t="s">
        <v>2</v>
      </c>
      <c r="C42" s="33">
        <f>_xlfn.IFERROR(C41/C40,"")</f>
        <v>83.52173913043478</v>
      </c>
      <c r="D42" s="33">
        <f>_xlfn.IFERROR(D41/D40,"")</f>
        <v>77.44</v>
      </c>
      <c r="E42" s="33">
        <f>_xlfn.IFERROR(E41/E40,"")</f>
        <v>81.4375</v>
      </c>
      <c r="F42" s="33">
        <f>_xlfn.IFERROR(F41/F40,"")</f>
        <v>84.47058823529412</v>
      </c>
      <c r="G42" s="33">
        <f>_xlfn.IFERROR(G41/G40,"")</f>
        <v>85.76470588235294</v>
      </c>
      <c r="H42" s="33">
        <f>_xlfn.IFERROR(H41/H40,"")</f>
      </c>
      <c r="I42" s="137"/>
      <c r="J42" s="135"/>
    </row>
    <row r="43" spans="1:10" ht="17.25" hidden="1">
      <c r="A43" s="11"/>
      <c r="B43" s="32" t="s">
        <v>995</v>
      </c>
      <c r="C43" s="166">
        <f aca="true" t="shared" si="6" ref="C43:H43">COUNTIF(C4:C39,"=0")</f>
        <v>12</v>
      </c>
      <c r="D43" s="166">
        <f t="shared" si="6"/>
        <v>10</v>
      </c>
      <c r="E43" s="166">
        <f t="shared" si="6"/>
        <v>19</v>
      </c>
      <c r="F43" s="166">
        <f t="shared" si="6"/>
        <v>18</v>
      </c>
      <c r="G43" s="166">
        <f t="shared" si="6"/>
        <v>18</v>
      </c>
      <c r="H43" s="166">
        <f t="shared" si="6"/>
        <v>35</v>
      </c>
      <c r="I43" s="137"/>
      <c r="J43" s="135"/>
    </row>
    <row r="44" spans="1:10" ht="18">
      <c r="A44" s="11"/>
      <c r="B44" s="34" t="s">
        <v>996</v>
      </c>
      <c r="C44" s="35">
        <f aca="true" t="shared" si="7" ref="C44:H44">IF(C40=0,"",IF(C40&gt;=5,SMALL(C4:C39,C43+1)+SMALL(C4:C39,C43+2)+SMALL(C4:C39,C43+3)+SMALL(C4:C39,C43+4)+SMALL(C4:C39,C43+5),IF(C40=4,SMALL(C4:C39,C43+1)+SMALL(C4:C39,C43+2)+SMALL(C4:C39,C43+3)+SMALL(C4:C39,C43+4)+108,IF(C40&gt;=3,SMALL(C4:C39,C43+1)+SMALL(C4:C39,C43+2)+SMALL(C4:C39,C43+3)+2*108,IF(C40=2,SMALL(C4:C39,C43+1)+SMALL(C4:C39,C43+2)+3*108,IF(C40=1,SMALL(C4:C39,C43+1)+4*108,))))))</f>
        <v>366</v>
      </c>
      <c r="D44" s="35">
        <f t="shared" si="7"/>
        <v>336</v>
      </c>
      <c r="E44" s="35">
        <f t="shared" si="7"/>
        <v>364</v>
      </c>
      <c r="F44" s="35">
        <f t="shared" si="7"/>
        <v>365</v>
      </c>
      <c r="G44" s="35">
        <f t="shared" si="7"/>
        <v>378</v>
      </c>
      <c r="H44" s="35">
        <f t="shared" si="7"/>
      </c>
      <c r="I44" s="138">
        <f>IF(SUM(C44:H44)=0,"",SUM(C44:H44))</f>
        <v>1809</v>
      </c>
      <c r="J44" s="141"/>
    </row>
    <row r="47" spans="1:9" ht="18">
      <c r="A47" s="179" t="s">
        <v>997</v>
      </c>
      <c r="B47" s="171"/>
      <c r="C47" s="171"/>
      <c r="D47" s="171"/>
      <c r="E47" s="171"/>
      <c r="F47" s="171"/>
      <c r="G47" s="171"/>
      <c r="H47" s="171"/>
      <c r="I47" s="171"/>
    </row>
  </sheetData>
  <sheetProtection/>
  <mergeCells count="1"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35"/>
  <sheetViews>
    <sheetView showZeros="0" zoomScale="75" zoomScaleNormal="75" zoomScalePageLayoutView="0" workbookViewId="0" topLeftCell="A1">
      <selection activeCell="E34" sqref="E34"/>
    </sheetView>
  </sheetViews>
  <sheetFormatPr defaultColWidth="11.57421875" defaultRowHeight="15"/>
  <cols>
    <col min="1" max="1" width="13.28125" style="1" customWidth="1"/>
    <col min="2" max="2" width="25.00390625" style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1:10" ht="17.25">
      <c r="A1" s="224" t="s">
        <v>1002</v>
      </c>
      <c r="B1" s="224"/>
      <c r="C1" s="224"/>
      <c r="D1" s="224"/>
      <c r="E1" s="224"/>
      <c r="F1" s="224"/>
      <c r="G1" s="224"/>
      <c r="H1" s="224"/>
      <c r="I1" s="11"/>
      <c r="J1" s="11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6.5">
      <c r="A4" s="134" t="s">
        <v>99</v>
      </c>
      <c r="B4" s="62" t="s">
        <v>599</v>
      </c>
      <c r="C4" s="44">
        <f>_xlfn.IFERROR(VLOOKUP($A4,'Eingabe Ergebnis'!$B:$J,4,0),"")</f>
        <v>0</v>
      </c>
      <c r="D4" s="44">
        <f>_xlfn.IFERROR(VLOOKUP($A4,'Eingabe Ergebnis'!$B:$J,5,0),"")</f>
        <v>0</v>
      </c>
      <c r="E4" s="44">
        <f>_xlfn.IFERROR(VLOOKUP($A4,'Eingabe Ergebnis'!$B:$J,6,0),"")</f>
        <v>0</v>
      </c>
      <c r="F4" s="44">
        <f>_xlfn.IFERROR(VLOOKUP($A4,'Eingabe Ergebnis'!$B:$J,7,0),"")</f>
        <v>0</v>
      </c>
      <c r="G4" s="44">
        <f>_xlfn.IFERROR(VLOOKUP($A4,'Eingabe Ergebnis'!$B:$J,8,0),"")</f>
        <v>0</v>
      </c>
      <c r="H4" s="44">
        <f>_xlfn.IFERROR(VLOOKUP($A4,'Eingabe Ergebnis'!$B:$J,9,0),"")</f>
        <v>0</v>
      </c>
      <c r="I4" s="135">
        <f aca="true" t="shared" si="0" ref="I4:I26">SUM(C4:H4)</f>
        <v>0</v>
      </c>
      <c r="J4" s="142">
        <f aca="true" t="shared" si="1" ref="J4:J26">_xlfn.IFERROR(SUM(C4:H4)/_xlfn.COUNTIFS(C4:H4,"&gt;0"),"")</f>
      </c>
      <c r="Q4" s="146" t="s">
        <v>644</v>
      </c>
      <c r="R4" s="31"/>
    </row>
    <row r="5" spans="1:18" ht="16.5">
      <c r="A5" s="135" t="s">
        <v>217</v>
      </c>
      <c r="B5" s="58" t="s">
        <v>578</v>
      </c>
      <c r="C5" s="44">
        <f>_xlfn.IFERROR(VLOOKUP($A5,'Eingabe Ergebnis'!$B:$J,4,0),"")</f>
        <v>81</v>
      </c>
      <c r="D5" s="44">
        <f>_xlfn.IFERROR(VLOOKUP($A5,'Eingabe Ergebnis'!$B:$J,5,0),"")</f>
        <v>77</v>
      </c>
      <c r="E5" s="44">
        <f>_xlfn.IFERROR(VLOOKUP($A5,'Eingabe Ergebnis'!$B:$J,6,0),"")</f>
        <v>79</v>
      </c>
      <c r="F5" s="44">
        <f>_xlfn.IFERROR(VLOOKUP($A5,'Eingabe Ergebnis'!$B:$J,7,0),"")</f>
        <v>77</v>
      </c>
      <c r="G5" s="44">
        <f>_xlfn.IFERROR(VLOOKUP($A5,'Eingabe Ergebnis'!$B:$J,8,0),"")</f>
        <v>81</v>
      </c>
      <c r="H5" s="44">
        <f>_xlfn.IFERROR(VLOOKUP($A5,'Eingabe Ergebnis'!$B:$J,9,0),"")</f>
        <v>0</v>
      </c>
      <c r="I5" s="135">
        <f t="shared" si="0"/>
        <v>395</v>
      </c>
      <c r="J5" s="143">
        <f t="shared" si="1"/>
        <v>79</v>
      </c>
      <c r="K5" s="1">
        <f aca="true" t="shared" si="2" ref="K5:P22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6.5">
      <c r="A6" s="136" t="s">
        <v>274</v>
      </c>
      <c r="B6" s="58" t="s">
        <v>905</v>
      </c>
      <c r="C6" s="44">
        <f>_xlfn.IFERROR(VLOOKUP($A6,'Eingabe Ergebnis'!$B:$J,4,0),"")</f>
        <v>68</v>
      </c>
      <c r="D6" s="44">
        <f>_xlfn.IFERROR(VLOOKUP($A6,'Eingabe Ergebnis'!$B:$J,5,0),"")</f>
        <v>71</v>
      </c>
      <c r="E6" s="44">
        <f>_xlfn.IFERROR(VLOOKUP($A6,'Eingabe Ergebnis'!$B:$J,6,0),"")</f>
        <v>72</v>
      </c>
      <c r="F6" s="44">
        <f>_xlfn.IFERROR(VLOOKUP($A6,'Eingabe Ergebnis'!$B:$J,7,0),"")</f>
        <v>0</v>
      </c>
      <c r="G6" s="44">
        <f>_xlfn.IFERROR(VLOOKUP($A6,'Eingabe Ergebnis'!$B:$J,8,0),"")</f>
        <v>73</v>
      </c>
      <c r="H6" s="44">
        <f>_xlfn.IFERROR(VLOOKUP($A6,'Eingabe Ergebnis'!$B:$J,9,0),"")</f>
        <v>0</v>
      </c>
      <c r="I6" s="135">
        <f t="shared" si="0"/>
        <v>284</v>
      </c>
      <c r="J6" s="143">
        <f t="shared" si="1"/>
        <v>71</v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8" s="45" customFormat="1" ht="16.5">
      <c r="A7" s="135" t="s">
        <v>286</v>
      </c>
      <c r="B7" s="58" t="s">
        <v>906</v>
      </c>
      <c r="C7" s="44">
        <f>_xlfn.IFERROR(VLOOKUP($A7,'Eingabe Ergebnis'!$B:$J,4,0),"")</f>
        <v>87</v>
      </c>
      <c r="D7" s="44">
        <f>_xlfn.IFERROR(VLOOKUP($A7,'Eingabe Ergebnis'!$B:$J,5,0),"")</f>
        <v>80</v>
      </c>
      <c r="E7" s="44">
        <f>_xlfn.IFERROR(VLOOKUP($A7,'Eingabe Ergebnis'!$B:$J,6,0),"")</f>
        <v>0</v>
      </c>
      <c r="F7" s="44">
        <f>_xlfn.IFERROR(VLOOKUP($A7,'Eingabe Ergebnis'!$B:$J,7,0),"")</f>
        <v>83</v>
      </c>
      <c r="G7" s="44">
        <f>_xlfn.IFERROR(VLOOKUP($A7,'Eingabe Ergebnis'!$B:$J,8,0),"")</f>
        <v>82</v>
      </c>
      <c r="H7" s="44">
        <f>_xlfn.IFERROR(VLOOKUP($A7,'Eingabe Ergebnis'!$B:$J,9,0),"")</f>
        <v>0</v>
      </c>
      <c r="I7" s="135">
        <f t="shared" si="0"/>
        <v>332</v>
      </c>
      <c r="J7" s="143">
        <f t="shared" si="1"/>
        <v>83</v>
      </c>
      <c r="Q7" s="147" t="s">
        <v>644</v>
      </c>
      <c r="R7" s="31"/>
    </row>
    <row r="8" spans="1:18" s="45" customFormat="1" ht="16.5">
      <c r="A8" s="135" t="s">
        <v>368</v>
      </c>
      <c r="B8" s="58" t="s">
        <v>580</v>
      </c>
      <c r="C8" s="44">
        <f>_xlfn.IFERROR(VLOOKUP($A8,'Eingabe Ergebnis'!$B:$J,4,0),"")</f>
        <v>87</v>
      </c>
      <c r="D8" s="44">
        <f>_xlfn.IFERROR(VLOOKUP($A8,'Eingabe Ergebnis'!$B:$J,5,0),"")</f>
        <v>82</v>
      </c>
      <c r="E8" s="44">
        <f>_xlfn.IFERROR(VLOOKUP($A8,'Eingabe Ergebnis'!$B:$J,6,0),"")</f>
        <v>84</v>
      </c>
      <c r="F8" s="44">
        <f>_xlfn.IFERROR(VLOOKUP($A8,'Eingabe Ergebnis'!$B:$J,7,0),"")</f>
        <v>0</v>
      </c>
      <c r="G8" s="44">
        <f>_xlfn.IFERROR(VLOOKUP($A8,'Eingabe Ergebnis'!$B:$J,8,0),"")</f>
        <v>0</v>
      </c>
      <c r="H8" s="44">
        <f>_xlfn.IFERROR(VLOOKUP($A8,'Eingabe Ergebnis'!$B:$J,9,0),"")</f>
        <v>0</v>
      </c>
      <c r="I8" s="135">
        <f t="shared" si="0"/>
        <v>253</v>
      </c>
      <c r="J8" s="143">
        <f t="shared" si="1"/>
        <v>84.33333333333333</v>
      </c>
      <c r="Q8" s="147" t="s">
        <v>644</v>
      </c>
      <c r="R8" s="31"/>
    </row>
    <row r="9" spans="1:18" s="45" customFormat="1" ht="16.5">
      <c r="A9" s="136" t="s">
        <v>430</v>
      </c>
      <c r="B9" s="58" t="s">
        <v>598</v>
      </c>
      <c r="C9" s="44">
        <f>_xlfn.IFERROR(VLOOKUP($A9,'Eingabe Ergebnis'!$B:$J,4,0),"")</f>
        <v>0</v>
      </c>
      <c r="D9" s="44">
        <f>_xlfn.IFERROR(VLOOKUP($A9,'Eingabe Ergebnis'!$B:$J,5,0),"")</f>
        <v>0</v>
      </c>
      <c r="E9" s="44">
        <f>_xlfn.IFERROR(VLOOKUP($A9,'Eingabe Ergebnis'!$B:$J,6,0),"")</f>
        <v>0</v>
      </c>
      <c r="F9" s="44">
        <f>_xlfn.IFERROR(VLOOKUP($A9,'Eingabe Ergebnis'!$B:$J,7,0),"")</f>
        <v>0</v>
      </c>
      <c r="G9" s="44">
        <f>_xlfn.IFERROR(VLOOKUP($A9,'Eingabe Ergebnis'!$B:$J,8,0),"")</f>
        <v>0</v>
      </c>
      <c r="H9" s="44">
        <f>_xlfn.IFERROR(VLOOKUP($A9,'Eingabe Ergebnis'!$B:$J,9,0),"")</f>
        <v>0</v>
      </c>
      <c r="I9" s="135">
        <f t="shared" si="0"/>
        <v>0</v>
      </c>
      <c r="J9" s="143">
        <f t="shared" si="1"/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8" s="45" customFormat="1" ht="16.5">
      <c r="A10" s="135" t="s">
        <v>433</v>
      </c>
      <c r="B10" s="58" t="s">
        <v>907</v>
      </c>
      <c r="C10" s="44">
        <f>_xlfn.IFERROR(VLOOKUP($A10,'Eingabe Ergebnis'!$B:$J,4,0),"")</f>
        <v>0</v>
      </c>
      <c r="D10" s="44">
        <f>_xlfn.IFERROR(VLOOKUP($A10,'Eingabe Ergebnis'!$B:$J,5,0),"")</f>
        <v>0</v>
      </c>
      <c r="E10" s="44">
        <f>_xlfn.IFERROR(VLOOKUP($A10,'Eingabe Ergebnis'!$B:$J,6,0),"")</f>
        <v>0</v>
      </c>
      <c r="F10" s="44">
        <f>_xlfn.IFERROR(VLOOKUP($A10,'Eingabe Ergebnis'!$B:$J,7,0),"")</f>
        <v>0</v>
      </c>
      <c r="G10" s="44">
        <f>_xlfn.IFERROR(VLOOKUP($A10,'Eingabe Ergebnis'!$B:$J,8,0),"")</f>
        <v>0</v>
      </c>
      <c r="H10" s="44">
        <f>_xlfn.IFERROR(VLOOKUP($A10,'Eingabe Ergebnis'!$B:$J,9,0),"")</f>
        <v>0</v>
      </c>
      <c r="I10" s="135">
        <f t="shared" si="0"/>
        <v>0</v>
      </c>
      <c r="J10" s="144">
        <f t="shared" si="1"/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</row>
    <row r="11" spans="1:18" s="45" customFormat="1" ht="16.5">
      <c r="A11" s="135" t="s">
        <v>453</v>
      </c>
      <c r="B11" s="58" t="s">
        <v>582</v>
      </c>
      <c r="C11" s="44">
        <f>_xlfn.IFERROR(VLOOKUP($A11,'Eingabe Ergebnis'!$B:$J,4,0),"")</f>
        <v>96</v>
      </c>
      <c r="D11" s="44">
        <f>_xlfn.IFERROR(VLOOKUP($A11,'Eingabe Ergebnis'!$B:$J,5,0),"")</f>
        <v>0</v>
      </c>
      <c r="E11" s="44">
        <f>_xlfn.IFERROR(VLOOKUP($A11,'Eingabe Ergebnis'!$B:$J,6,0),"")</f>
        <v>0</v>
      </c>
      <c r="F11" s="44">
        <f>_xlfn.IFERROR(VLOOKUP($A11,'Eingabe Ergebnis'!$B:$J,7,0),"")</f>
        <v>88</v>
      </c>
      <c r="G11" s="44">
        <f>_xlfn.IFERROR(VLOOKUP($A11,'Eingabe Ergebnis'!$B:$J,8,0),"")</f>
        <v>0</v>
      </c>
      <c r="H11" s="44">
        <f>_xlfn.IFERROR(VLOOKUP($A11,'Eingabe Ergebnis'!$B:$J,9,0),"")</f>
        <v>0</v>
      </c>
      <c r="I11" s="135">
        <f t="shared" si="0"/>
        <v>184</v>
      </c>
      <c r="J11" s="144">
        <f t="shared" si="1"/>
        <v>92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</row>
    <row r="12" spans="1:18" s="45" customFormat="1" ht="16.5">
      <c r="A12" s="136" t="s">
        <v>451</v>
      </c>
      <c r="B12" s="58" t="s">
        <v>581</v>
      </c>
      <c r="C12" s="44">
        <f>_xlfn.IFERROR(VLOOKUP($A12,'Eingabe Ergebnis'!$B:$J,4,0),"")</f>
        <v>82</v>
      </c>
      <c r="D12" s="44">
        <f>_xlfn.IFERROR(VLOOKUP($A12,'Eingabe Ergebnis'!$B:$J,5,0),"")</f>
        <v>0</v>
      </c>
      <c r="E12" s="44">
        <f>_xlfn.IFERROR(VLOOKUP($A12,'Eingabe Ergebnis'!$B:$J,6,0),"")</f>
        <v>0</v>
      </c>
      <c r="F12" s="44">
        <f>_xlfn.IFERROR(VLOOKUP($A12,'Eingabe Ergebnis'!$B:$J,7,0),"")</f>
        <v>0</v>
      </c>
      <c r="G12" s="44">
        <f>_xlfn.IFERROR(VLOOKUP($A12,'Eingabe Ergebnis'!$B:$J,8,0),"")</f>
        <v>72</v>
      </c>
      <c r="H12" s="44">
        <f>_xlfn.IFERROR(VLOOKUP($A12,'Eingabe Ergebnis'!$B:$J,9,0),"")</f>
        <v>0</v>
      </c>
      <c r="I12" s="135">
        <f t="shared" si="0"/>
        <v>154</v>
      </c>
      <c r="J12" s="144">
        <f t="shared" si="1"/>
        <v>77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147" t="s">
        <v>644</v>
      </c>
      <c r="R12" s="31"/>
    </row>
    <row r="13" spans="1:17" s="44" customFormat="1" ht="15">
      <c r="A13" s="135" t="s">
        <v>278</v>
      </c>
      <c r="B13" s="63" t="s">
        <v>596</v>
      </c>
      <c r="C13" s="44">
        <f>_xlfn.IFERROR(VLOOKUP($A13,'Eingabe Ergebnis'!$B:$J,4,0),"")</f>
        <v>83</v>
      </c>
      <c r="D13" s="44">
        <f>_xlfn.IFERROR(VLOOKUP($A13,'Eingabe Ergebnis'!$B:$J,5,0),"")</f>
        <v>79</v>
      </c>
      <c r="E13" s="44">
        <f>_xlfn.IFERROR(VLOOKUP($A13,'Eingabe Ergebnis'!$B:$J,6,0),"")</f>
        <v>83</v>
      </c>
      <c r="F13" s="44">
        <f>_xlfn.IFERROR(VLOOKUP($A13,'Eingabe Ergebnis'!$B:$J,7,0),"")</f>
        <v>0</v>
      </c>
      <c r="G13" s="44">
        <f>_xlfn.IFERROR(VLOOKUP($A13,'Eingabe Ergebnis'!$B:$J,8,0),"")</f>
        <v>0</v>
      </c>
      <c r="H13" s="44">
        <f>_xlfn.IFERROR(VLOOKUP($A13,'Eingabe Ergebnis'!$B:$J,9,0),"")</f>
        <v>0</v>
      </c>
      <c r="I13" s="135">
        <f t="shared" si="0"/>
        <v>245</v>
      </c>
      <c r="J13" s="145">
        <f t="shared" si="1"/>
        <v>81.66666666666667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147" t="s">
        <v>644</v>
      </c>
    </row>
    <row r="14" spans="1:18" s="45" customFormat="1" ht="16.5">
      <c r="A14" s="135" t="s">
        <v>313</v>
      </c>
      <c r="B14" s="58" t="s">
        <v>579</v>
      </c>
      <c r="C14" s="44">
        <f>_xlfn.IFERROR(VLOOKUP($A14,'Eingabe Ergebnis'!$B:$J,4,0),"")</f>
        <v>96</v>
      </c>
      <c r="D14" s="44">
        <f>_xlfn.IFERROR(VLOOKUP($A14,'Eingabe Ergebnis'!$B:$J,5,0),"")</f>
        <v>0</v>
      </c>
      <c r="E14" s="44">
        <f>_xlfn.IFERROR(VLOOKUP($A14,'Eingabe Ergebnis'!$B:$J,6,0),"")</f>
        <v>96</v>
      </c>
      <c r="F14" s="44">
        <f>_xlfn.IFERROR(VLOOKUP($A14,'Eingabe Ergebnis'!$B:$J,7,0),"")</f>
        <v>0</v>
      </c>
      <c r="G14" s="44">
        <f>_xlfn.IFERROR(VLOOKUP($A14,'Eingabe Ergebnis'!$B:$J,8,0),"")</f>
        <v>97</v>
      </c>
      <c r="H14" s="44">
        <f>_xlfn.IFERROR(VLOOKUP($A14,'Eingabe Ergebnis'!$B:$J,9,0),"")</f>
        <v>0</v>
      </c>
      <c r="I14" s="135">
        <f t="shared" si="0"/>
        <v>289</v>
      </c>
      <c r="J14" s="144">
        <f t="shared" si="1"/>
        <v>96.33333333333333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147" t="s">
        <v>644</v>
      </c>
      <c r="R14" s="31"/>
    </row>
    <row r="15" spans="1:18" s="45" customFormat="1" ht="16.5">
      <c r="A15" s="136" t="s">
        <v>214</v>
      </c>
      <c r="B15" s="58" t="s">
        <v>620</v>
      </c>
      <c r="C15" s="44">
        <f>_xlfn.IFERROR(VLOOKUP($A15,'Eingabe Ergebnis'!$B:$J,4,0),"")</f>
        <v>74</v>
      </c>
      <c r="D15" s="44">
        <f>_xlfn.IFERROR(VLOOKUP($A15,'Eingabe Ergebnis'!$B:$J,5,0),"")</f>
        <v>68</v>
      </c>
      <c r="E15" s="44">
        <f>_xlfn.IFERROR(VLOOKUP($A15,'Eingabe Ergebnis'!$B:$J,6,0),"")</f>
        <v>65</v>
      </c>
      <c r="F15" s="44">
        <f>_xlfn.IFERROR(VLOOKUP($A15,'Eingabe Ergebnis'!$B:$J,7,0),"")</f>
        <v>0</v>
      </c>
      <c r="G15" s="44">
        <f>_xlfn.IFERROR(VLOOKUP($A15,'Eingabe Ergebnis'!$B:$J,8,0),"")</f>
        <v>71</v>
      </c>
      <c r="H15" s="44">
        <f>_xlfn.IFERROR(VLOOKUP($A15,'Eingabe Ergebnis'!$B:$J,9,0),"")</f>
        <v>0</v>
      </c>
      <c r="I15" s="135">
        <f t="shared" si="0"/>
        <v>278</v>
      </c>
      <c r="J15" s="144">
        <f t="shared" si="1"/>
        <v>69.5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147" t="s">
        <v>644</v>
      </c>
      <c r="R15" s="31"/>
    </row>
    <row r="16" spans="1:18" s="45" customFormat="1" ht="16.5">
      <c r="A16" s="135" t="s">
        <v>276</v>
      </c>
      <c r="B16" s="58" t="s">
        <v>908</v>
      </c>
      <c r="C16" s="44">
        <f>_xlfn.IFERROR(VLOOKUP($A16,'Eingabe Ergebnis'!$B:$J,4,0),"")</f>
        <v>0</v>
      </c>
      <c r="D16" s="44">
        <f>_xlfn.IFERROR(VLOOKUP($A16,'Eingabe Ergebnis'!$B:$J,5,0),"")</f>
        <v>76</v>
      </c>
      <c r="E16" s="44">
        <f>_xlfn.IFERROR(VLOOKUP($A16,'Eingabe Ergebnis'!$B:$J,6,0),"")</f>
        <v>77</v>
      </c>
      <c r="F16" s="44">
        <f>_xlfn.IFERROR(VLOOKUP($A16,'Eingabe Ergebnis'!$B:$J,7,0),"")</f>
        <v>77</v>
      </c>
      <c r="G16" s="44">
        <f>_xlfn.IFERROR(VLOOKUP($A16,'Eingabe Ergebnis'!$B:$J,8,0),"")</f>
        <v>0</v>
      </c>
      <c r="H16" s="44">
        <f>_xlfn.IFERROR(VLOOKUP($A16,'Eingabe Ergebnis'!$B:$J,9,0),"")</f>
        <v>0</v>
      </c>
      <c r="I16" s="135">
        <f t="shared" si="0"/>
        <v>230</v>
      </c>
      <c r="J16" s="144">
        <f t="shared" si="1"/>
        <v>76.66666666666667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147" t="s">
        <v>644</v>
      </c>
      <c r="R16" s="31"/>
    </row>
    <row r="17" spans="1:18" ht="18">
      <c r="A17" s="135" t="s">
        <v>718</v>
      </c>
      <c r="B17" s="58" t="s">
        <v>635</v>
      </c>
      <c r="C17" s="44">
        <f>_xlfn.IFERROR(VLOOKUP($A17,'Eingabe Ergebnis'!$B:$J,4,0),"")</f>
        <v>84</v>
      </c>
      <c r="D17" s="44">
        <f>_xlfn.IFERROR(VLOOKUP($A17,'Eingabe Ergebnis'!$B:$J,5,0),"")</f>
        <v>69</v>
      </c>
      <c r="E17" s="44">
        <f>_xlfn.IFERROR(VLOOKUP($A17,'Eingabe Ergebnis'!$B:$J,6,0),"")</f>
        <v>76</v>
      </c>
      <c r="F17" s="44">
        <f>_xlfn.IFERROR(VLOOKUP($A17,'Eingabe Ergebnis'!$B:$J,7,0),"")</f>
        <v>87</v>
      </c>
      <c r="G17" s="44">
        <f>_xlfn.IFERROR(VLOOKUP($A17,'Eingabe Ergebnis'!$B:$J,8,0),"")</f>
        <v>74</v>
      </c>
      <c r="H17" s="44">
        <f>_xlfn.IFERROR(VLOOKUP($A17,'Eingabe Ergebnis'!$B:$J,9,0),"")</f>
        <v>0</v>
      </c>
      <c r="I17" s="135">
        <f t="shared" si="0"/>
        <v>390</v>
      </c>
      <c r="J17" s="143">
        <f t="shared" si="1"/>
        <v>78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46" t="s">
        <v>644</v>
      </c>
      <c r="R17" s="31"/>
    </row>
    <row r="18" spans="1:18" ht="16.5">
      <c r="A18" s="136" t="s">
        <v>719</v>
      </c>
      <c r="B18" s="56" t="s">
        <v>605</v>
      </c>
      <c r="C18" s="44">
        <f>_xlfn.IFERROR(VLOOKUP($A18,'Eingabe Ergebnis'!$B:$J,4,0),"")</f>
        <v>0</v>
      </c>
      <c r="D18" s="44">
        <f>_xlfn.IFERROR(VLOOKUP($A18,'Eingabe Ergebnis'!$B:$J,5,0),"")</f>
        <v>0</v>
      </c>
      <c r="E18" s="44">
        <f>_xlfn.IFERROR(VLOOKUP($A18,'Eingabe Ergebnis'!$B:$J,6,0),"")</f>
        <v>0</v>
      </c>
      <c r="F18" s="44">
        <f>_xlfn.IFERROR(VLOOKUP($A18,'Eingabe Ergebnis'!$B:$J,7,0),"")</f>
        <v>0</v>
      </c>
      <c r="G18" s="44">
        <f>_xlfn.IFERROR(VLOOKUP($A18,'Eingabe Ergebnis'!$B:$J,8,0),"")</f>
        <v>0</v>
      </c>
      <c r="H18" s="44">
        <f>_xlfn.IFERROR(VLOOKUP($A18,'Eingabe Ergebnis'!$B:$J,9,0),"")</f>
        <v>0</v>
      </c>
      <c r="I18" s="135">
        <f t="shared" si="0"/>
        <v>0</v>
      </c>
      <c r="J18" s="143">
        <f t="shared" si="1"/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46" t="s">
        <v>644</v>
      </c>
      <c r="R18" s="10"/>
    </row>
    <row r="19" spans="1:18" ht="16.5">
      <c r="A19" s="135" t="s">
        <v>720</v>
      </c>
      <c r="B19" s="57" t="s">
        <v>600</v>
      </c>
      <c r="C19" s="44">
        <f>_xlfn.IFERROR(VLOOKUP($A19,'Eingabe Ergebnis'!$B:$J,4,0),"")</f>
        <v>81</v>
      </c>
      <c r="D19" s="44">
        <f>_xlfn.IFERROR(VLOOKUP($A19,'Eingabe Ergebnis'!$B:$J,5,0),"")</f>
        <v>76</v>
      </c>
      <c r="E19" s="44">
        <f>_xlfn.IFERROR(VLOOKUP($A19,'Eingabe Ergebnis'!$B:$J,6,0),"")</f>
        <v>77</v>
      </c>
      <c r="F19" s="44">
        <f>_xlfn.IFERROR(VLOOKUP($A19,'Eingabe Ergebnis'!$B:$J,7,0),"")</f>
        <v>0</v>
      </c>
      <c r="G19" s="44">
        <f>_xlfn.IFERROR(VLOOKUP($A19,'Eingabe Ergebnis'!$B:$J,8,0),"")</f>
        <v>87</v>
      </c>
      <c r="H19" s="44">
        <f>_xlfn.IFERROR(VLOOKUP($A19,'Eingabe Ergebnis'!$B:$J,9,0),"")</f>
        <v>0</v>
      </c>
      <c r="I19" s="135">
        <f t="shared" si="0"/>
        <v>321</v>
      </c>
      <c r="J19" s="143">
        <f t="shared" si="1"/>
        <v>80.25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46" t="s">
        <v>644</v>
      </c>
      <c r="R19" s="30"/>
    </row>
    <row r="20" spans="1:18" ht="16.5">
      <c r="A20" s="135" t="s">
        <v>722</v>
      </c>
      <c r="B20" s="57" t="s">
        <v>595</v>
      </c>
      <c r="C20" s="44">
        <f>_xlfn.IFERROR(VLOOKUP($A20,'Eingabe Ergebnis'!$B:$J,4,0),"")</f>
        <v>0</v>
      </c>
      <c r="D20" s="44">
        <f>_xlfn.IFERROR(VLOOKUP($A20,'Eingabe Ergebnis'!$B:$J,5,0),"")</f>
        <v>0</v>
      </c>
      <c r="E20" s="44">
        <f>_xlfn.IFERROR(VLOOKUP($A20,'Eingabe Ergebnis'!$B:$J,6,0),"")</f>
        <v>0</v>
      </c>
      <c r="F20" s="44">
        <f>_xlfn.IFERROR(VLOOKUP($A20,'Eingabe Ergebnis'!$B:$J,7,0),"")</f>
        <v>0</v>
      </c>
      <c r="G20" s="44">
        <f>_xlfn.IFERROR(VLOOKUP($A20,'Eingabe Ergebnis'!$B:$J,8,0),"")</f>
        <v>0</v>
      </c>
      <c r="H20" s="44">
        <f>_xlfn.IFERROR(VLOOKUP($A20,'Eingabe Ergebnis'!$B:$J,9,0),"")</f>
        <v>0</v>
      </c>
      <c r="I20" s="135">
        <f t="shared" si="0"/>
        <v>0</v>
      </c>
      <c r="J20" s="143">
        <f t="shared" si="1"/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46" t="s">
        <v>644</v>
      </c>
      <c r="R20" s="30"/>
    </row>
    <row r="21" spans="1:18" ht="16.5">
      <c r="A21" s="136" t="s">
        <v>723</v>
      </c>
      <c r="B21" s="57" t="s">
        <v>672</v>
      </c>
      <c r="C21" s="44">
        <f>_xlfn.IFERROR(VLOOKUP($A21,'Eingabe Ergebnis'!$B:$J,4,0),"")</f>
        <v>0</v>
      </c>
      <c r="D21" s="44">
        <f>_xlfn.IFERROR(VLOOKUP($A21,'Eingabe Ergebnis'!$B:$J,5,0),"")</f>
        <v>0</v>
      </c>
      <c r="E21" s="44">
        <f>_xlfn.IFERROR(VLOOKUP($A21,'Eingabe Ergebnis'!$B:$J,6,0),"")</f>
        <v>0</v>
      </c>
      <c r="F21" s="44">
        <f>_xlfn.IFERROR(VLOOKUP($A21,'Eingabe Ergebnis'!$B:$J,7,0),"")</f>
        <v>0</v>
      </c>
      <c r="G21" s="44">
        <f>_xlfn.IFERROR(VLOOKUP($A21,'Eingabe Ergebnis'!$B:$J,8,0),"")</f>
        <v>0</v>
      </c>
      <c r="H21" s="44">
        <f>_xlfn.IFERROR(VLOOKUP($A21,'Eingabe Ergebnis'!$B:$J,9,0),"")</f>
        <v>0</v>
      </c>
      <c r="I21" s="135">
        <f t="shared" si="0"/>
        <v>0</v>
      </c>
      <c r="J21" s="143">
        <f t="shared" si="1"/>
      </c>
      <c r="Q21" s="146" t="s">
        <v>644</v>
      </c>
      <c r="R21" s="30"/>
    </row>
    <row r="22" spans="1:18" s="45" customFormat="1" ht="16.5">
      <c r="A22" s="135" t="s">
        <v>725</v>
      </c>
      <c r="B22" s="57" t="s">
        <v>951</v>
      </c>
      <c r="C22" s="44">
        <f>_xlfn.IFERROR(VLOOKUP($A22,'Eingabe Ergebnis'!$B:$J,4,0),"")</f>
        <v>84</v>
      </c>
      <c r="D22" s="44">
        <f>_xlfn.IFERROR(VLOOKUP($A22,'Eingabe Ergebnis'!$B:$J,5,0),"")</f>
        <v>0</v>
      </c>
      <c r="E22" s="44">
        <f>_xlfn.IFERROR(VLOOKUP($A22,'Eingabe Ergebnis'!$B:$J,6,0),"")</f>
        <v>0</v>
      </c>
      <c r="F22" s="44">
        <f>_xlfn.IFERROR(VLOOKUP($A22,'Eingabe Ergebnis'!$B:$J,7,0),"")</f>
        <v>0</v>
      </c>
      <c r="G22" s="44">
        <f>_xlfn.IFERROR(VLOOKUP($A22,'Eingabe Ergebnis'!$B:$J,8,0),"")</f>
        <v>81</v>
      </c>
      <c r="H22" s="44">
        <f>_xlfn.IFERROR(VLOOKUP($A22,'Eingabe Ergebnis'!$B:$J,9,0),"")</f>
        <v>0</v>
      </c>
      <c r="I22" s="135">
        <f t="shared" si="0"/>
        <v>165</v>
      </c>
      <c r="J22" s="144">
        <f t="shared" si="1"/>
        <v>82.5</v>
      </c>
      <c r="K22" s="45">
        <f t="shared" si="2"/>
        <v>0</v>
      </c>
      <c r="L22" s="45">
        <f t="shared" si="2"/>
        <v>0</v>
      </c>
      <c r="M22" s="45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0</v>
      </c>
      <c r="Q22" s="147" t="s">
        <v>644</v>
      </c>
      <c r="R22" s="30"/>
    </row>
    <row r="23" spans="1:18" s="45" customFormat="1" ht="16.5">
      <c r="A23" s="135" t="s">
        <v>728</v>
      </c>
      <c r="B23" s="57" t="s">
        <v>909</v>
      </c>
      <c r="C23" s="44">
        <f>_xlfn.IFERROR(VLOOKUP($A23,'Eingabe Ergebnis'!$B:$J,4,0),"")</f>
        <v>0</v>
      </c>
      <c r="D23" s="44">
        <f>_xlfn.IFERROR(VLOOKUP($A23,'Eingabe Ergebnis'!$B:$J,5,0),"")</f>
        <v>0</v>
      </c>
      <c r="E23" s="44">
        <f>_xlfn.IFERROR(VLOOKUP($A23,'Eingabe Ergebnis'!$B:$J,6,0),"")</f>
        <v>0</v>
      </c>
      <c r="F23" s="44">
        <f>_xlfn.IFERROR(VLOOKUP($A23,'Eingabe Ergebnis'!$B:$J,7,0),"")</f>
        <v>0</v>
      </c>
      <c r="G23" s="44">
        <f>_xlfn.IFERROR(VLOOKUP($A23,'Eingabe Ergebnis'!$B:$J,8,0),"")</f>
        <v>83</v>
      </c>
      <c r="H23" s="44">
        <f>_xlfn.IFERROR(VLOOKUP($A23,'Eingabe Ergebnis'!$B:$J,9,0),"")</f>
        <v>0</v>
      </c>
      <c r="I23" s="135">
        <f t="shared" si="0"/>
        <v>83</v>
      </c>
      <c r="J23" s="144">
        <f t="shared" si="1"/>
        <v>83</v>
      </c>
      <c r="K23" s="45">
        <f aca="true" t="shared" si="3" ref="K23:P23">Farbe</f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 t="shared" si="3"/>
        <v>0</v>
      </c>
      <c r="P23" s="45">
        <f t="shared" si="3"/>
        <v>0</v>
      </c>
      <c r="Q23" s="147" t="s">
        <v>644</v>
      </c>
      <c r="R23" s="30"/>
    </row>
    <row r="24" spans="1:18" s="45" customFormat="1" ht="18">
      <c r="A24" s="136" t="s">
        <v>730</v>
      </c>
      <c r="B24" s="57" t="s">
        <v>910</v>
      </c>
      <c r="C24" s="44">
        <f>_xlfn.IFERROR(VLOOKUP($A24,'Eingabe Ergebnis'!$B:$J,4,0),"")</f>
        <v>84</v>
      </c>
      <c r="D24" s="44">
        <f>_xlfn.IFERROR(VLOOKUP($A24,'Eingabe Ergebnis'!$B:$J,5,0),"")</f>
        <v>76</v>
      </c>
      <c r="E24" s="44">
        <f>_xlfn.IFERROR(VLOOKUP($A24,'Eingabe Ergebnis'!$B:$J,6,0),"")</f>
        <v>0</v>
      </c>
      <c r="F24" s="44">
        <f>_xlfn.IFERROR(VLOOKUP($A24,'Eingabe Ergebnis'!$B:$J,7,0),"")</f>
        <v>0</v>
      </c>
      <c r="G24" s="44">
        <f>_xlfn.IFERROR(VLOOKUP($A24,'Eingabe Ergebnis'!$B:$J,8,0),"")</f>
        <v>77</v>
      </c>
      <c r="H24" s="44">
        <f>_xlfn.IFERROR(VLOOKUP($A24,'Eingabe Ergebnis'!$B:$J,9,0),"")</f>
        <v>0</v>
      </c>
      <c r="I24" s="135">
        <f t="shared" si="0"/>
        <v>237</v>
      </c>
      <c r="J24" s="144">
        <f t="shared" si="1"/>
        <v>79</v>
      </c>
      <c r="Q24" s="147" t="s">
        <v>644</v>
      </c>
      <c r="R24" s="30"/>
    </row>
    <row r="25" spans="1:18" s="45" customFormat="1" ht="16.5">
      <c r="A25" s="136" t="s">
        <v>732</v>
      </c>
      <c r="B25" s="57" t="s">
        <v>911</v>
      </c>
      <c r="C25" s="44">
        <f>_xlfn.IFERROR(VLOOKUP($A25,'Eingabe Ergebnis'!$B:$J,4,0),"")</f>
        <v>102</v>
      </c>
      <c r="D25" s="44">
        <f>_xlfn.IFERROR(VLOOKUP($A25,'Eingabe Ergebnis'!$B:$J,5,0),"")</f>
        <v>0</v>
      </c>
      <c r="E25" s="44">
        <f>_xlfn.IFERROR(VLOOKUP($A25,'Eingabe Ergebnis'!$B:$J,6,0),"")</f>
        <v>104</v>
      </c>
      <c r="F25" s="44">
        <f>_xlfn.IFERROR(VLOOKUP($A25,'Eingabe Ergebnis'!$B:$J,7,0),"")</f>
        <v>0</v>
      </c>
      <c r="G25" s="44">
        <f>_xlfn.IFERROR(VLOOKUP($A25,'Eingabe Ergebnis'!$B:$J,8,0),"")</f>
        <v>0</v>
      </c>
      <c r="H25" s="44">
        <f>_xlfn.IFERROR(VLOOKUP($A25,'Eingabe Ergebnis'!$B:$J,9,0),"")</f>
        <v>0</v>
      </c>
      <c r="I25" s="135">
        <f t="shared" si="0"/>
        <v>206</v>
      </c>
      <c r="J25" s="144">
        <f t="shared" si="1"/>
        <v>103</v>
      </c>
      <c r="Q25" s="147" t="s">
        <v>644</v>
      </c>
      <c r="R25" s="30"/>
    </row>
    <row r="26" spans="1:18" s="45" customFormat="1" ht="16.5">
      <c r="A26" s="136" t="s">
        <v>1023</v>
      </c>
      <c r="B26" s="57" t="s">
        <v>1024</v>
      </c>
      <c r="C26" s="44">
        <f>_xlfn.IFERROR(VLOOKUP($A26,'Eingabe Ergebnis'!$B:$J,4,0),"")</f>
        <v>0</v>
      </c>
      <c r="D26" s="44">
        <f>_xlfn.IFERROR(VLOOKUP($A26,'Eingabe Ergebnis'!$B:$J,5,0),"")</f>
        <v>98</v>
      </c>
      <c r="E26" s="44">
        <f>_xlfn.IFERROR(VLOOKUP($A26,'Eingabe Ergebnis'!$B:$J,6,0),"")</f>
        <v>0</v>
      </c>
      <c r="F26" s="44">
        <f>_xlfn.IFERROR(VLOOKUP($A26,'Eingabe Ergebnis'!$B:$J,7,0),"")</f>
        <v>0</v>
      </c>
      <c r="G26" s="44">
        <f>_xlfn.IFERROR(VLOOKUP($A26,'Eingabe Ergebnis'!$B:$J,8,0),"")</f>
        <v>0</v>
      </c>
      <c r="H26" s="44">
        <f>_xlfn.IFERROR(VLOOKUP($A26,'Eingabe Ergebnis'!$B:$J,9,0),"")</f>
        <v>0</v>
      </c>
      <c r="I26" s="135">
        <f t="shared" si="0"/>
        <v>98</v>
      </c>
      <c r="J26" s="144">
        <f t="shared" si="1"/>
        <v>98</v>
      </c>
      <c r="Q26" s="147" t="s">
        <v>644</v>
      </c>
      <c r="R26" s="30"/>
    </row>
    <row r="27" spans="1:18" s="45" customFormat="1" ht="16.5">
      <c r="A27" s="167"/>
      <c r="B27" s="168"/>
      <c r="C27" s="169"/>
      <c r="D27" s="169"/>
      <c r="E27" s="169"/>
      <c r="F27" s="169"/>
      <c r="G27" s="169"/>
      <c r="H27" s="169"/>
      <c r="I27" s="167"/>
      <c r="J27" s="170"/>
      <c r="K27" s="171"/>
      <c r="L27" s="171"/>
      <c r="M27" s="171"/>
      <c r="N27" s="171"/>
      <c r="O27" s="171"/>
      <c r="P27" s="171"/>
      <c r="Q27" s="172"/>
      <c r="R27" s="30"/>
    </row>
    <row r="28" spans="1:19" ht="17.25">
      <c r="A28" s="55"/>
      <c r="B28" s="36" t="s">
        <v>637</v>
      </c>
      <c r="C28" s="37">
        <f aca="true" t="shared" si="4" ref="C28:I28">_xlfn.COUNTIFS(C4:C27,"&gt;0")</f>
        <v>14</v>
      </c>
      <c r="D28" s="37">
        <f t="shared" si="4"/>
        <v>11</v>
      </c>
      <c r="E28" s="37">
        <f t="shared" si="4"/>
        <v>10</v>
      </c>
      <c r="F28" s="37">
        <f t="shared" si="4"/>
        <v>5</v>
      </c>
      <c r="G28" s="37">
        <f t="shared" si="4"/>
        <v>11</v>
      </c>
      <c r="H28" s="37">
        <f t="shared" si="4"/>
        <v>0</v>
      </c>
      <c r="I28" s="148">
        <f t="shared" si="4"/>
        <v>17</v>
      </c>
      <c r="J28" s="142"/>
      <c r="K28" s="149"/>
      <c r="L28" s="149"/>
      <c r="M28" s="149"/>
      <c r="N28" s="149"/>
      <c r="O28" s="149"/>
      <c r="P28" s="149"/>
      <c r="Q28" s="150"/>
      <c r="S28" s="30"/>
    </row>
    <row r="29" spans="1:10" ht="17.25">
      <c r="A29" s="11"/>
      <c r="B29" s="32" t="s">
        <v>1</v>
      </c>
      <c r="C29" s="166">
        <f aca="true" t="shared" si="5" ref="C29:H29">SUM(C4:C27)</f>
        <v>1189</v>
      </c>
      <c r="D29" s="166">
        <f t="shared" si="5"/>
        <v>852</v>
      </c>
      <c r="E29" s="166">
        <f t="shared" si="5"/>
        <v>813</v>
      </c>
      <c r="F29" s="166">
        <f t="shared" si="5"/>
        <v>412</v>
      </c>
      <c r="G29" s="166">
        <f t="shared" si="5"/>
        <v>878</v>
      </c>
      <c r="H29" s="166">
        <f t="shared" si="5"/>
        <v>0</v>
      </c>
      <c r="I29" s="173">
        <f>IF(I28="","",SUM(I4:I24))</f>
        <v>3840</v>
      </c>
      <c r="J29" s="174"/>
    </row>
    <row r="30" spans="1:10" ht="17.25">
      <c r="A30" s="11"/>
      <c r="B30" s="32" t="s">
        <v>2</v>
      </c>
      <c r="C30" s="33">
        <f>_xlfn.IFERROR(C29/C28,"")</f>
        <v>84.92857142857143</v>
      </c>
      <c r="D30" s="33">
        <f>_xlfn.IFERROR(D29/D28,"")</f>
        <v>77.45454545454545</v>
      </c>
      <c r="E30" s="33">
        <f>_xlfn.IFERROR(E29/E28,"")</f>
        <v>81.3</v>
      </c>
      <c r="F30" s="33">
        <f>_xlfn.IFERROR(F29/F28,"")</f>
        <v>82.4</v>
      </c>
      <c r="G30" s="33">
        <f>_xlfn.IFERROR(G29/G28,"")</f>
        <v>79.81818181818181</v>
      </c>
      <c r="H30" s="33">
        <f>_xlfn.IFERROR(H29/H28,"")</f>
      </c>
      <c r="I30" s="137"/>
      <c r="J30" s="135"/>
    </row>
    <row r="31" spans="1:10" ht="17.25" hidden="1">
      <c r="A31" s="11"/>
      <c r="B31" s="32" t="s">
        <v>995</v>
      </c>
      <c r="C31" s="166">
        <f aca="true" t="shared" si="6" ref="C31:H31">COUNTIF(C4:C27,"=0")</f>
        <v>9</v>
      </c>
      <c r="D31" s="166">
        <f t="shared" si="6"/>
        <v>12</v>
      </c>
      <c r="E31" s="166">
        <f t="shared" si="6"/>
        <v>13</v>
      </c>
      <c r="F31" s="166">
        <f t="shared" si="6"/>
        <v>18</v>
      </c>
      <c r="G31" s="166">
        <f t="shared" si="6"/>
        <v>12</v>
      </c>
      <c r="H31" s="166">
        <f t="shared" si="6"/>
        <v>23</v>
      </c>
      <c r="I31" s="137"/>
      <c r="J31" s="135"/>
    </row>
    <row r="32" spans="1:10" ht="17.25">
      <c r="A32" s="11"/>
      <c r="B32" s="34" t="s">
        <v>996</v>
      </c>
      <c r="C32" s="35">
        <f aca="true" t="shared" si="7" ref="C32:H32">IF(C28=0,"",IF(C28&gt;=5,SMALL(C4:C27,C31+1)+SMALL(C4:C27,C31+2)+SMALL(C4:C27,C31+3)+SMALL(C4:C27,C31+4)+SMALL(C4:C27,C31+5),IF(C28=4,SMALL(C4:C27,C31+1)+SMALL(C4:C27,C31+2)+SMALL(C4:C27,C31+3)+SMALL(C4:C27,C31+4)+108,IF(C28&gt;=3,SMALL(C4:C27,C31+1)+SMALL(C4:C27,C31+2)+SMALL(C4:C27,C31+3)+2*108,IF(C28=2,SMALL(C4:C27,C31+1)+SMALL(C4:C27,C31+2)+3*108,IF(C28=1,SMALL(C4:C27,C31+1)+4*108,))))))</f>
        <v>386</v>
      </c>
      <c r="D32" s="35">
        <f t="shared" si="7"/>
        <v>360</v>
      </c>
      <c r="E32" s="35">
        <f t="shared" si="7"/>
        <v>367</v>
      </c>
      <c r="F32" s="35">
        <f t="shared" si="7"/>
        <v>412</v>
      </c>
      <c r="G32" s="35">
        <f t="shared" si="7"/>
        <v>367</v>
      </c>
      <c r="H32" s="35">
        <f t="shared" si="7"/>
      </c>
      <c r="I32" s="138">
        <f>IF(SUM(C32:H32)=0,"",SUM(C32:H32))</f>
        <v>1892</v>
      </c>
      <c r="J32" s="141"/>
    </row>
    <row r="35" spans="1:9" ht="18">
      <c r="A35" s="179" t="s">
        <v>997</v>
      </c>
      <c r="B35" s="171"/>
      <c r="C35" s="171"/>
      <c r="D35" s="171"/>
      <c r="E35" s="171"/>
      <c r="F35" s="171"/>
      <c r="G35" s="171"/>
      <c r="H35" s="171"/>
      <c r="I35" s="171"/>
    </row>
  </sheetData>
  <sheetProtection/>
  <mergeCells count="1">
    <mergeCell ref="A1:H1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34"/>
  <sheetViews>
    <sheetView showZeros="0" zoomScale="75" zoomScaleNormal="75" zoomScalePageLayoutView="0" workbookViewId="0" topLeftCell="A1">
      <selection activeCell="J11" sqref="J11"/>
    </sheetView>
  </sheetViews>
  <sheetFormatPr defaultColWidth="11.57421875" defaultRowHeight="15"/>
  <cols>
    <col min="1" max="1" width="13.28125" style="1" customWidth="1"/>
    <col min="2" max="2" width="25.00390625" style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1:10" ht="17.25">
      <c r="A1" s="153"/>
      <c r="B1" s="225" t="s">
        <v>1003</v>
      </c>
      <c r="C1" s="225"/>
      <c r="D1" s="225"/>
      <c r="E1" s="225"/>
      <c r="F1" s="225"/>
      <c r="G1" s="225"/>
      <c r="H1" s="225"/>
      <c r="I1" s="11"/>
      <c r="J1" s="11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6.5">
      <c r="A4" s="134" t="s">
        <v>162</v>
      </c>
      <c r="B4" s="62" t="s">
        <v>557</v>
      </c>
      <c r="C4" s="44">
        <f>_xlfn.IFERROR(VLOOKUP($A4,'Eingabe Ergebnis'!$B:$J,4,0),"")</f>
        <v>101</v>
      </c>
      <c r="D4" s="44">
        <f>_xlfn.IFERROR(VLOOKUP($A4,'Eingabe Ergebnis'!$B:$J,5,0),"")</f>
        <v>0</v>
      </c>
      <c r="E4" s="44">
        <f>_xlfn.IFERROR(VLOOKUP($A4,'Eingabe Ergebnis'!$B:$J,6,0),"")</f>
        <v>90</v>
      </c>
      <c r="F4" s="44">
        <f>_xlfn.IFERROR(VLOOKUP($A4,'Eingabe Ergebnis'!$B:$J,7,0),"")</f>
        <v>94</v>
      </c>
      <c r="G4" s="44">
        <f>_xlfn.IFERROR(VLOOKUP($A4,'Eingabe Ergebnis'!$B:$J,8,0),"")</f>
        <v>0</v>
      </c>
      <c r="H4" s="44">
        <f>_xlfn.IFERROR(VLOOKUP($A4,'Eingabe Ergebnis'!$B:$J,9,0),"")</f>
        <v>0</v>
      </c>
      <c r="I4" s="135">
        <f aca="true" t="shared" si="0" ref="I4:I25">SUM(C4:H4)</f>
        <v>285</v>
      </c>
      <c r="J4" s="142">
        <f aca="true" t="shared" si="1" ref="J4:J25">_xlfn.IFERROR(SUM(C4:H4)/_xlfn.COUNTIFS(C4:H4,"&gt;0"),"")</f>
        <v>95</v>
      </c>
      <c r="Q4" s="146" t="s">
        <v>644</v>
      </c>
      <c r="R4" s="31"/>
    </row>
    <row r="5" spans="1:18" ht="16.5">
      <c r="A5" s="135" t="s">
        <v>531</v>
      </c>
      <c r="B5" s="58" t="s">
        <v>561</v>
      </c>
      <c r="C5" s="44">
        <f>_xlfn.IFERROR(VLOOKUP($A5,'Eingabe Ergebnis'!$B:$J,4,0),"")</f>
        <v>82</v>
      </c>
      <c r="D5" s="44">
        <f>_xlfn.IFERROR(VLOOKUP($A5,'Eingabe Ergebnis'!$B:$J,5,0),"")</f>
        <v>79</v>
      </c>
      <c r="E5" s="44">
        <f>_xlfn.IFERROR(VLOOKUP($A5,'Eingabe Ergebnis'!$B:$J,6,0),"")</f>
        <v>77</v>
      </c>
      <c r="F5" s="44">
        <f>_xlfn.IFERROR(VLOOKUP($A5,'Eingabe Ergebnis'!$B:$J,7,0),"")</f>
        <v>0</v>
      </c>
      <c r="G5" s="44">
        <f>_xlfn.IFERROR(VLOOKUP($A5,'Eingabe Ergebnis'!$B:$J,8,0),"")</f>
        <v>0</v>
      </c>
      <c r="H5" s="44">
        <f>_xlfn.IFERROR(VLOOKUP($A5,'Eingabe Ergebnis'!$B:$J,9,0),"")</f>
        <v>0</v>
      </c>
      <c r="I5" s="135">
        <f t="shared" si="0"/>
        <v>238</v>
      </c>
      <c r="J5" s="143">
        <f t="shared" si="1"/>
        <v>79.33333333333333</v>
      </c>
      <c r="K5" s="1">
        <f aca="true" t="shared" si="2" ref="K5:P20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6.5">
      <c r="A6" s="136" t="s">
        <v>737</v>
      </c>
      <c r="B6" s="58" t="s">
        <v>559</v>
      </c>
      <c r="C6" s="44">
        <f>_xlfn.IFERROR(VLOOKUP($A6,'Eingabe Ergebnis'!$B:$J,4,0),"")</f>
        <v>81</v>
      </c>
      <c r="D6" s="44">
        <f>_xlfn.IFERROR(VLOOKUP($A6,'Eingabe Ergebnis'!$B:$J,5,0),"")</f>
        <v>82</v>
      </c>
      <c r="E6" s="44">
        <f>_xlfn.IFERROR(VLOOKUP($A6,'Eingabe Ergebnis'!$B:$J,6,0),"")</f>
        <v>0</v>
      </c>
      <c r="F6" s="44">
        <f>_xlfn.IFERROR(VLOOKUP($A6,'Eingabe Ergebnis'!$B:$J,7,0),"")</f>
        <v>85</v>
      </c>
      <c r="G6" s="44">
        <f>_xlfn.IFERROR(VLOOKUP($A6,'Eingabe Ergebnis'!$B:$J,8,0),"")</f>
        <v>86</v>
      </c>
      <c r="H6" s="44">
        <f>_xlfn.IFERROR(VLOOKUP($A6,'Eingabe Ergebnis'!$B:$J,9,0),"")</f>
        <v>0</v>
      </c>
      <c r="I6" s="135">
        <f t="shared" si="0"/>
        <v>334</v>
      </c>
      <c r="J6" s="143">
        <f t="shared" si="1"/>
        <v>83.5</v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8" s="45" customFormat="1" ht="16.5">
      <c r="A7" s="135" t="s">
        <v>738</v>
      </c>
      <c r="B7" s="58" t="s">
        <v>560</v>
      </c>
      <c r="C7" s="44">
        <f>_xlfn.IFERROR(VLOOKUP($A7,'Eingabe Ergebnis'!$B:$J,4,0),"")</f>
        <v>80</v>
      </c>
      <c r="D7" s="44">
        <f>_xlfn.IFERROR(VLOOKUP($A7,'Eingabe Ergebnis'!$B:$J,5,0),"")</f>
        <v>83</v>
      </c>
      <c r="E7" s="44">
        <f>_xlfn.IFERROR(VLOOKUP($A7,'Eingabe Ergebnis'!$B:$J,6,0),"")</f>
        <v>78</v>
      </c>
      <c r="F7" s="44">
        <f>_xlfn.IFERROR(VLOOKUP($A7,'Eingabe Ergebnis'!$B:$J,7,0),"")</f>
        <v>82</v>
      </c>
      <c r="G7" s="44">
        <f>_xlfn.IFERROR(VLOOKUP($A7,'Eingabe Ergebnis'!$B:$J,8,0),"")</f>
        <v>0</v>
      </c>
      <c r="H7" s="44">
        <f>_xlfn.IFERROR(VLOOKUP($A7,'Eingabe Ergebnis'!$B:$J,9,0),"")</f>
        <v>0</v>
      </c>
      <c r="I7" s="135">
        <f t="shared" si="0"/>
        <v>323</v>
      </c>
      <c r="J7" s="143">
        <f t="shared" si="1"/>
        <v>80.75</v>
      </c>
      <c r="Q7" s="147" t="s">
        <v>644</v>
      </c>
      <c r="R7" s="31"/>
    </row>
    <row r="8" spans="1:18" s="45" customFormat="1" ht="16.5">
      <c r="A8" s="135" t="s">
        <v>739</v>
      </c>
      <c r="B8" s="58" t="s">
        <v>558</v>
      </c>
      <c r="C8" s="44">
        <f>_xlfn.IFERROR(VLOOKUP($A8,'Eingabe Ergebnis'!$B:$J,4,0),"")</f>
        <v>0</v>
      </c>
      <c r="D8" s="44">
        <f>_xlfn.IFERROR(VLOOKUP($A8,'Eingabe Ergebnis'!$B:$J,5,0),"")</f>
        <v>0</v>
      </c>
      <c r="E8" s="44">
        <f>_xlfn.IFERROR(VLOOKUP($A8,'Eingabe Ergebnis'!$B:$J,6,0),"")</f>
        <v>0</v>
      </c>
      <c r="F8" s="44">
        <f>_xlfn.IFERROR(VLOOKUP($A8,'Eingabe Ergebnis'!$B:$J,7,0),"")</f>
        <v>92</v>
      </c>
      <c r="G8" s="44">
        <f>_xlfn.IFERROR(VLOOKUP($A8,'Eingabe Ergebnis'!$B:$J,8,0),"")</f>
        <v>0</v>
      </c>
      <c r="H8" s="44">
        <f>_xlfn.IFERROR(VLOOKUP($A8,'Eingabe Ergebnis'!$B:$J,9,0),"")</f>
        <v>0</v>
      </c>
      <c r="I8" s="135">
        <f t="shared" si="0"/>
        <v>92</v>
      </c>
      <c r="J8" s="143">
        <f t="shared" si="1"/>
        <v>92</v>
      </c>
      <c r="Q8" s="147" t="s">
        <v>644</v>
      </c>
      <c r="R8" s="31"/>
    </row>
    <row r="9" spans="1:18" s="45" customFormat="1" ht="18">
      <c r="A9" s="136" t="s">
        <v>742</v>
      </c>
      <c r="B9" s="58" t="s">
        <v>919</v>
      </c>
      <c r="C9" s="44">
        <f>_xlfn.IFERROR(VLOOKUP($A9,'Eingabe Ergebnis'!$B:$J,4,0),"")</f>
        <v>88</v>
      </c>
      <c r="D9" s="44">
        <f>_xlfn.IFERROR(VLOOKUP($A9,'Eingabe Ergebnis'!$B:$J,5,0),"")</f>
        <v>79</v>
      </c>
      <c r="E9" s="44">
        <f>_xlfn.IFERROR(VLOOKUP($A9,'Eingabe Ergebnis'!$B:$J,6,0),"")</f>
        <v>0</v>
      </c>
      <c r="F9" s="44">
        <f>_xlfn.IFERROR(VLOOKUP($A9,'Eingabe Ergebnis'!$B:$J,7,0),"")</f>
        <v>83</v>
      </c>
      <c r="G9" s="44">
        <f>_xlfn.IFERROR(VLOOKUP($A9,'Eingabe Ergebnis'!$B:$J,8,0),"")</f>
        <v>87</v>
      </c>
      <c r="H9" s="44">
        <f>_xlfn.IFERROR(VLOOKUP($A9,'Eingabe Ergebnis'!$B:$J,9,0),"")</f>
        <v>0</v>
      </c>
      <c r="I9" s="135">
        <f t="shared" si="0"/>
        <v>337</v>
      </c>
      <c r="J9" s="143">
        <f t="shared" si="1"/>
        <v>84.25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8" s="45" customFormat="1" ht="16.5">
      <c r="A10" s="135" t="s">
        <v>744</v>
      </c>
      <c r="B10" s="58" t="s">
        <v>663</v>
      </c>
      <c r="C10" s="44">
        <f>_xlfn.IFERROR(VLOOKUP($A10,'Eingabe Ergebnis'!$B:$J,4,0),"")</f>
        <v>89</v>
      </c>
      <c r="D10" s="44">
        <f>_xlfn.IFERROR(VLOOKUP($A10,'Eingabe Ergebnis'!$B:$J,5,0),"")</f>
        <v>76</v>
      </c>
      <c r="E10" s="44">
        <f>_xlfn.IFERROR(VLOOKUP($A10,'Eingabe Ergebnis'!$B:$J,6,0),"")</f>
        <v>0</v>
      </c>
      <c r="F10" s="44">
        <f>_xlfn.IFERROR(VLOOKUP($A10,'Eingabe Ergebnis'!$B:$J,7,0),"")</f>
        <v>83</v>
      </c>
      <c r="G10" s="44">
        <f>_xlfn.IFERROR(VLOOKUP($A10,'Eingabe Ergebnis'!$B:$J,8,0),"")</f>
        <v>0</v>
      </c>
      <c r="H10" s="44">
        <f>_xlfn.IFERROR(VLOOKUP($A10,'Eingabe Ergebnis'!$B:$J,9,0),"")</f>
        <v>0</v>
      </c>
      <c r="I10" s="135">
        <f t="shared" si="0"/>
        <v>248</v>
      </c>
      <c r="J10" s="144">
        <f t="shared" si="1"/>
        <v>82.66666666666667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</row>
    <row r="11" spans="1:18" s="45" customFormat="1" ht="18">
      <c r="A11" s="135" t="s">
        <v>746</v>
      </c>
      <c r="B11" s="58" t="s">
        <v>565</v>
      </c>
      <c r="C11" s="44">
        <f>_xlfn.IFERROR(VLOOKUP($A11,'Eingabe Ergebnis'!$B:$J,4,0),"")</f>
        <v>0</v>
      </c>
      <c r="D11" s="44">
        <f>_xlfn.IFERROR(VLOOKUP($A11,'Eingabe Ergebnis'!$B:$J,5,0),"")</f>
        <v>67</v>
      </c>
      <c r="E11" s="44">
        <f>_xlfn.IFERROR(VLOOKUP($A11,'Eingabe Ergebnis'!$B:$J,6,0),"")</f>
        <v>77</v>
      </c>
      <c r="F11" s="44">
        <f>_xlfn.IFERROR(VLOOKUP($A11,'Eingabe Ergebnis'!$B:$J,7,0),"")</f>
        <v>83</v>
      </c>
      <c r="G11" s="44">
        <f>_xlfn.IFERROR(VLOOKUP($A11,'Eingabe Ergebnis'!$B:$J,8,0),"")</f>
        <v>0</v>
      </c>
      <c r="H11" s="44">
        <f>_xlfn.IFERROR(VLOOKUP($A11,'Eingabe Ergebnis'!$B:$J,9,0),"")</f>
        <v>0</v>
      </c>
      <c r="I11" s="135">
        <f t="shared" si="0"/>
        <v>227</v>
      </c>
      <c r="J11" s="144">
        <f t="shared" si="1"/>
        <v>75.66666666666667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</row>
    <row r="12" spans="1:18" s="45" customFormat="1" ht="18">
      <c r="A12" s="136" t="s">
        <v>747</v>
      </c>
      <c r="B12" s="58" t="s">
        <v>566</v>
      </c>
      <c r="C12" s="44">
        <f>_xlfn.IFERROR(VLOOKUP($A12,'Eingabe Ergebnis'!$B:$J,4,0),"")</f>
        <v>0</v>
      </c>
      <c r="D12" s="44">
        <f>_xlfn.IFERROR(VLOOKUP($A12,'Eingabe Ergebnis'!$B:$J,5,0),"")</f>
        <v>76</v>
      </c>
      <c r="E12" s="44">
        <f>_xlfn.IFERROR(VLOOKUP($A12,'Eingabe Ergebnis'!$B:$J,6,0),"")</f>
        <v>80</v>
      </c>
      <c r="F12" s="44">
        <f>_xlfn.IFERROR(VLOOKUP($A12,'Eingabe Ergebnis'!$B:$J,7,0),"")</f>
        <v>0</v>
      </c>
      <c r="G12" s="44">
        <f>_xlfn.IFERROR(VLOOKUP($A12,'Eingabe Ergebnis'!$B:$J,8,0),"")</f>
        <v>0</v>
      </c>
      <c r="H12" s="44">
        <f>_xlfn.IFERROR(VLOOKUP($A12,'Eingabe Ergebnis'!$B:$J,9,0),"")</f>
        <v>0</v>
      </c>
      <c r="I12" s="135">
        <f t="shared" si="0"/>
        <v>156</v>
      </c>
      <c r="J12" s="144">
        <f t="shared" si="1"/>
        <v>78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147" t="s">
        <v>644</v>
      </c>
      <c r="R12" s="31"/>
    </row>
    <row r="13" spans="1:18" s="45" customFormat="1" ht="16.5">
      <c r="A13" s="136" t="s">
        <v>751</v>
      </c>
      <c r="B13" s="58" t="s">
        <v>675</v>
      </c>
      <c r="C13" s="44">
        <f>_xlfn.IFERROR(VLOOKUP($A13,'Eingabe Ergebnis'!$B:$J,4,0),"")</f>
        <v>86</v>
      </c>
      <c r="D13" s="44">
        <f>_xlfn.IFERROR(VLOOKUP($A13,'Eingabe Ergebnis'!$B:$J,5,0),"")</f>
        <v>77</v>
      </c>
      <c r="E13" s="44">
        <f>_xlfn.IFERROR(VLOOKUP($A13,'Eingabe Ergebnis'!$B:$J,6,0),"")</f>
        <v>80</v>
      </c>
      <c r="F13" s="44">
        <f>_xlfn.IFERROR(VLOOKUP($A13,'Eingabe Ergebnis'!$B:$J,7,0),"")</f>
        <v>0</v>
      </c>
      <c r="G13" s="44">
        <f>_xlfn.IFERROR(VLOOKUP($A13,'Eingabe Ergebnis'!$B:$J,8,0),"")</f>
        <v>80</v>
      </c>
      <c r="H13" s="44">
        <f>_xlfn.IFERROR(VLOOKUP($A13,'Eingabe Ergebnis'!$B:$J,9,0),"")</f>
        <v>0</v>
      </c>
      <c r="I13" s="135">
        <f t="shared" si="0"/>
        <v>323</v>
      </c>
      <c r="J13" s="144">
        <f t="shared" si="1"/>
        <v>80.75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 t="shared" si="2"/>
        <v>0</v>
      </c>
      <c r="P13" s="45">
        <f t="shared" si="2"/>
        <v>0</v>
      </c>
      <c r="Q13" s="147" t="s">
        <v>644</v>
      </c>
      <c r="R13" s="31"/>
    </row>
    <row r="14" spans="1:18" s="45" customFormat="1" ht="18">
      <c r="A14" s="135" t="s">
        <v>752</v>
      </c>
      <c r="B14" s="58" t="s">
        <v>676</v>
      </c>
      <c r="C14" s="44">
        <f>_xlfn.IFERROR(VLOOKUP($A14,'Eingabe Ergebnis'!$B:$J,4,0),"")</f>
        <v>107</v>
      </c>
      <c r="D14" s="44">
        <f>_xlfn.IFERROR(VLOOKUP($A14,'Eingabe Ergebnis'!$B:$J,5,0),"")</f>
        <v>85</v>
      </c>
      <c r="E14" s="44">
        <f>_xlfn.IFERROR(VLOOKUP($A14,'Eingabe Ergebnis'!$B:$J,6,0),"")</f>
        <v>89</v>
      </c>
      <c r="F14" s="44">
        <f>_xlfn.IFERROR(VLOOKUP($A14,'Eingabe Ergebnis'!$B:$J,7,0),"")</f>
        <v>0</v>
      </c>
      <c r="G14" s="44">
        <f>_xlfn.IFERROR(VLOOKUP($A14,'Eingabe Ergebnis'!$B:$J,8,0),"")</f>
        <v>0</v>
      </c>
      <c r="H14" s="44">
        <f>_xlfn.IFERROR(VLOOKUP($A14,'Eingabe Ergebnis'!$B:$J,9,0),"")</f>
        <v>0</v>
      </c>
      <c r="I14" s="135">
        <f t="shared" si="0"/>
        <v>281</v>
      </c>
      <c r="J14" s="144">
        <f t="shared" si="1"/>
        <v>93.66666666666667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147" t="s">
        <v>644</v>
      </c>
      <c r="R14" s="31"/>
    </row>
    <row r="15" spans="1:18" ht="16.5">
      <c r="A15" s="135" t="s">
        <v>754</v>
      </c>
      <c r="B15" s="58" t="s">
        <v>920</v>
      </c>
      <c r="C15" s="44">
        <f>_xlfn.IFERROR(VLOOKUP($A15,'Eingabe Ergebnis'!$B:$J,4,0),"")</f>
        <v>96</v>
      </c>
      <c r="D15" s="44">
        <f>_xlfn.IFERROR(VLOOKUP($A15,'Eingabe Ergebnis'!$B:$J,5,0),"")</f>
        <v>0</v>
      </c>
      <c r="E15" s="44">
        <f>_xlfn.IFERROR(VLOOKUP($A15,'Eingabe Ergebnis'!$B:$J,6,0),"")</f>
        <v>0</v>
      </c>
      <c r="F15" s="44">
        <f>_xlfn.IFERROR(VLOOKUP($A15,'Eingabe Ergebnis'!$B:$J,7,0),"")</f>
        <v>0</v>
      </c>
      <c r="G15" s="44">
        <f>_xlfn.IFERROR(VLOOKUP($A15,'Eingabe Ergebnis'!$B:$J,8,0),"")</f>
        <v>0</v>
      </c>
      <c r="H15" s="44">
        <f>_xlfn.IFERROR(VLOOKUP($A15,'Eingabe Ergebnis'!$B:$J,9,0),"")</f>
        <v>0</v>
      </c>
      <c r="I15" s="135">
        <f t="shared" si="0"/>
        <v>96</v>
      </c>
      <c r="J15" s="143">
        <f t="shared" si="1"/>
        <v>96</v>
      </c>
      <c r="K15" s="1">
        <f t="shared" si="2"/>
        <v>0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46" t="s">
        <v>644</v>
      </c>
      <c r="R15" s="31"/>
    </row>
    <row r="16" spans="1:18" ht="16.5">
      <c r="A16" s="136" t="s">
        <v>756</v>
      </c>
      <c r="B16" s="56" t="s">
        <v>921</v>
      </c>
      <c r="C16" s="44">
        <f>_xlfn.IFERROR(VLOOKUP($A16,'Eingabe Ergebnis'!$B:$J,4,0),"")</f>
      </c>
      <c r="D16" s="44">
        <f>_xlfn.IFERROR(VLOOKUP($A16,'Eingabe Ergebnis'!$B:$J,5,0),"")</f>
      </c>
      <c r="E16" s="44">
        <f>_xlfn.IFERROR(VLOOKUP($A16,'Eingabe Ergebnis'!$B:$J,6,0),"")</f>
      </c>
      <c r="F16" s="44">
        <f>_xlfn.IFERROR(VLOOKUP($A16,'Eingabe Ergebnis'!$B:$J,7,0),"")</f>
      </c>
      <c r="G16" s="44">
        <f>_xlfn.IFERROR(VLOOKUP($A16,'Eingabe Ergebnis'!$B:$J,8,0),"")</f>
      </c>
      <c r="H16" s="44">
        <f>_xlfn.IFERROR(VLOOKUP($A16,'Eingabe Ergebnis'!$B:$J,9,0),"")</f>
      </c>
      <c r="I16" s="135">
        <f t="shared" si="0"/>
        <v>0</v>
      </c>
      <c r="J16" s="143">
        <f t="shared" si="1"/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46" t="s">
        <v>644</v>
      </c>
      <c r="R16" s="10"/>
    </row>
    <row r="17" spans="1:18" ht="16.5">
      <c r="A17" s="135" t="s">
        <v>757</v>
      </c>
      <c r="B17" s="57" t="s">
        <v>621</v>
      </c>
      <c r="C17" s="44">
        <f>_xlfn.IFERROR(VLOOKUP($A17,'Eingabe Ergebnis'!$B:$J,4,0),"")</f>
        <v>0</v>
      </c>
      <c r="D17" s="44">
        <f>_xlfn.IFERROR(VLOOKUP($A17,'Eingabe Ergebnis'!$B:$J,5,0),"")</f>
        <v>0</v>
      </c>
      <c r="E17" s="44">
        <f>_xlfn.IFERROR(VLOOKUP($A17,'Eingabe Ergebnis'!$B:$J,6,0),"")</f>
        <v>0</v>
      </c>
      <c r="F17" s="44">
        <f>_xlfn.IFERROR(VLOOKUP($A17,'Eingabe Ergebnis'!$B:$J,7,0),"")</f>
        <v>0</v>
      </c>
      <c r="G17" s="44">
        <f>_xlfn.IFERROR(VLOOKUP($A17,'Eingabe Ergebnis'!$B:$J,8,0),"")</f>
        <v>0</v>
      </c>
      <c r="H17" s="44">
        <f>_xlfn.IFERROR(VLOOKUP($A17,'Eingabe Ergebnis'!$B:$J,9,0),"")</f>
        <v>0</v>
      </c>
      <c r="I17" s="135">
        <f t="shared" si="0"/>
        <v>0</v>
      </c>
      <c r="J17" s="143">
        <f t="shared" si="1"/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46" t="s">
        <v>644</v>
      </c>
      <c r="R17" s="30"/>
    </row>
    <row r="18" spans="1:18" ht="16.5">
      <c r="A18" s="135" t="s">
        <v>957</v>
      </c>
      <c r="B18" s="57" t="s">
        <v>965</v>
      </c>
      <c r="C18" s="44">
        <f>_xlfn.IFERROR(VLOOKUP($A18,'Eingabe Ergebnis'!$B:$J,4,0),"")</f>
        <v>0</v>
      </c>
      <c r="D18" s="44">
        <f>_xlfn.IFERROR(VLOOKUP($A18,'Eingabe Ergebnis'!$B:$J,5,0),"")</f>
        <v>0</v>
      </c>
      <c r="E18" s="44">
        <f>_xlfn.IFERROR(VLOOKUP($A18,'Eingabe Ergebnis'!$B:$J,6,0),"")</f>
        <v>105</v>
      </c>
      <c r="F18" s="44">
        <f>_xlfn.IFERROR(VLOOKUP($A18,'Eingabe Ergebnis'!$B:$J,7,0),"")</f>
        <v>0</v>
      </c>
      <c r="G18" s="44">
        <f>_xlfn.IFERROR(VLOOKUP($A18,'Eingabe Ergebnis'!$B:$J,8,0),"")</f>
        <v>0</v>
      </c>
      <c r="H18" s="44">
        <f>_xlfn.IFERROR(VLOOKUP($A18,'Eingabe Ergebnis'!$B:$J,9,0),"")</f>
        <v>0</v>
      </c>
      <c r="I18" s="135">
        <f t="shared" si="0"/>
        <v>105</v>
      </c>
      <c r="J18" s="143">
        <f t="shared" si="1"/>
        <v>105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46" t="s">
        <v>644</v>
      </c>
      <c r="R18" s="30"/>
    </row>
    <row r="19" spans="1:18" ht="16.5">
      <c r="A19" s="136" t="s">
        <v>960</v>
      </c>
      <c r="B19" s="57" t="s">
        <v>961</v>
      </c>
      <c r="C19" s="44">
        <f>_xlfn.IFERROR(VLOOKUP($A19,'Eingabe Ergebnis'!$B:$J,4,0),"")</f>
        <v>95</v>
      </c>
      <c r="D19" s="44">
        <f>_xlfn.IFERROR(VLOOKUP($A19,'Eingabe Ergebnis'!$B:$J,5,0),"")</f>
        <v>0</v>
      </c>
      <c r="E19" s="44">
        <f>_xlfn.IFERROR(VLOOKUP($A19,'Eingabe Ergebnis'!$B:$J,6,0),"")</f>
        <v>104</v>
      </c>
      <c r="F19" s="44">
        <f>_xlfn.IFERROR(VLOOKUP($A19,'Eingabe Ergebnis'!$B:$J,7,0),"")</f>
        <v>0</v>
      </c>
      <c r="G19" s="44">
        <f>_xlfn.IFERROR(VLOOKUP($A19,'Eingabe Ergebnis'!$B:$J,8,0),"")</f>
        <v>0</v>
      </c>
      <c r="H19" s="44">
        <f>_xlfn.IFERROR(VLOOKUP($A19,'Eingabe Ergebnis'!$B:$J,9,0),"")</f>
        <v>0</v>
      </c>
      <c r="I19" s="135">
        <f t="shared" si="0"/>
        <v>199</v>
      </c>
      <c r="J19" s="143">
        <f t="shared" si="1"/>
        <v>99.5</v>
      </c>
      <c r="Q19" s="146" t="s">
        <v>644</v>
      </c>
      <c r="R19" s="30"/>
    </row>
    <row r="20" spans="1:18" s="45" customFormat="1" ht="16.5">
      <c r="A20" s="135" t="s">
        <v>962</v>
      </c>
      <c r="B20" s="57" t="s">
        <v>966</v>
      </c>
      <c r="C20" s="44">
        <f>_xlfn.IFERROR(VLOOKUP($A20,'Eingabe Ergebnis'!$B:$J,4,0),"")</f>
        <v>95</v>
      </c>
      <c r="D20" s="44">
        <f>_xlfn.IFERROR(VLOOKUP($A20,'Eingabe Ergebnis'!$B:$J,5,0),"")</f>
        <v>89</v>
      </c>
      <c r="E20" s="44">
        <f>_xlfn.IFERROR(VLOOKUP($A20,'Eingabe Ergebnis'!$B:$J,6,0),"")</f>
        <v>90</v>
      </c>
      <c r="F20" s="44">
        <f>_xlfn.IFERROR(VLOOKUP($A20,'Eingabe Ergebnis'!$B:$J,7,0),"")</f>
        <v>0</v>
      </c>
      <c r="G20" s="44">
        <f>_xlfn.IFERROR(VLOOKUP($A20,'Eingabe Ergebnis'!$B:$J,8,0),"")</f>
        <v>0</v>
      </c>
      <c r="H20" s="44">
        <f>_xlfn.IFERROR(VLOOKUP($A20,'Eingabe Ergebnis'!$B:$J,9,0),"")</f>
        <v>0</v>
      </c>
      <c r="I20" s="135">
        <f t="shared" si="0"/>
        <v>274</v>
      </c>
      <c r="J20" s="144">
        <f t="shared" si="1"/>
        <v>91.33333333333333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147" t="s">
        <v>644</v>
      </c>
      <c r="R20" s="30"/>
    </row>
    <row r="21" spans="1:18" s="45" customFormat="1" ht="16.5">
      <c r="A21" s="135" t="s">
        <v>964</v>
      </c>
      <c r="B21" s="57" t="s">
        <v>967</v>
      </c>
      <c r="C21" s="44">
        <f>_xlfn.IFERROR(VLOOKUP($A21,'Eingabe Ergebnis'!$B:$J,4,0),"")</f>
        <v>84</v>
      </c>
      <c r="D21" s="44">
        <f>_xlfn.IFERROR(VLOOKUP($A21,'Eingabe Ergebnis'!$B:$J,5,0),"")</f>
        <v>79</v>
      </c>
      <c r="E21" s="44">
        <f>_xlfn.IFERROR(VLOOKUP($A21,'Eingabe Ergebnis'!$B:$J,6,0),"")</f>
        <v>80</v>
      </c>
      <c r="F21" s="44">
        <f>_xlfn.IFERROR(VLOOKUP($A21,'Eingabe Ergebnis'!$B:$J,7,0),"")</f>
        <v>0</v>
      </c>
      <c r="G21" s="44">
        <f>_xlfn.IFERROR(VLOOKUP($A21,'Eingabe Ergebnis'!$B:$J,8,0),"")</f>
        <v>80</v>
      </c>
      <c r="H21" s="44">
        <f>_xlfn.IFERROR(VLOOKUP($A21,'Eingabe Ergebnis'!$B:$J,9,0),"")</f>
        <v>0</v>
      </c>
      <c r="I21" s="135">
        <f t="shared" si="0"/>
        <v>323</v>
      </c>
      <c r="J21" s="144">
        <f t="shared" si="1"/>
        <v>80.75</v>
      </c>
      <c r="K21" s="45">
        <f aca="true" t="shared" si="3" ref="K21:P21">Farbe</f>
        <v>0</v>
      </c>
      <c r="L21" s="45">
        <f t="shared" si="3"/>
        <v>0</v>
      </c>
      <c r="M21" s="45">
        <f t="shared" si="3"/>
        <v>0</v>
      </c>
      <c r="N21" s="45">
        <f t="shared" si="3"/>
        <v>0</v>
      </c>
      <c r="O21" s="45">
        <f t="shared" si="3"/>
        <v>0</v>
      </c>
      <c r="P21" s="45">
        <f t="shared" si="3"/>
        <v>0</v>
      </c>
      <c r="Q21" s="147" t="s">
        <v>644</v>
      </c>
      <c r="R21" s="30"/>
    </row>
    <row r="22" spans="1:18" s="45" customFormat="1" ht="16.5">
      <c r="A22" s="136" t="s">
        <v>993</v>
      </c>
      <c r="B22" s="57" t="s">
        <v>953</v>
      </c>
      <c r="C22" s="44">
        <f>_xlfn.IFERROR(VLOOKUP($A22,'Eingabe Ergebnis'!$B:$J,4,0),"")</f>
        <v>84</v>
      </c>
      <c r="D22" s="44">
        <f>_xlfn.IFERROR(VLOOKUP($A22,'Eingabe Ergebnis'!$B:$J,5,0),"")</f>
        <v>83</v>
      </c>
      <c r="E22" s="44">
        <f>_xlfn.IFERROR(VLOOKUP($A22,'Eingabe Ergebnis'!$B:$J,6,0),"")</f>
        <v>0</v>
      </c>
      <c r="F22" s="44">
        <f>_xlfn.IFERROR(VLOOKUP($A22,'Eingabe Ergebnis'!$B:$J,7,0),"")</f>
        <v>0</v>
      </c>
      <c r="G22" s="44">
        <f>_xlfn.IFERROR(VLOOKUP($A22,'Eingabe Ergebnis'!$B:$J,8,0),"")</f>
        <v>90</v>
      </c>
      <c r="H22" s="44">
        <f>_xlfn.IFERROR(VLOOKUP($A22,'Eingabe Ergebnis'!$B:$J,9,0),"")</f>
        <v>0</v>
      </c>
      <c r="I22" s="135">
        <f t="shared" si="0"/>
        <v>257</v>
      </c>
      <c r="J22" s="144">
        <f t="shared" si="1"/>
        <v>85.66666666666667</v>
      </c>
      <c r="Q22" s="147" t="s">
        <v>644</v>
      </c>
      <c r="R22" s="30"/>
    </row>
    <row r="23" spans="1:18" s="45" customFormat="1" ht="16.5">
      <c r="A23" s="163" t="s">
        <v>992</v>
      </c>
      <c r="B23" s="57" t="s">
        <v>955</v>
      </c>
      <c r="C23" s="44">
        <f>_xlfn.IFERROR(VLOOKUP($A23,'Eingabe Ergebnis'!$B:$J,4,0),"")</f>
        <v>75</v>
      </c>
      <c r="D23" s="44">
        <f>_xlfn.IFERROR(VLOOKUP($A23,'Eingabe Ergebnis'!$B:$J,5,0),"")</f>
        <v>70</v>
      </c>
      <c r="E23" s="44">
        <f>_xlfn.IFERROR(VLOOKUP($A23,'Eingabe Ergebnis'!$B:$J,6,0),"")</f>
        <v>85</v>
      </c>
      <c r="F23" s="44">
        <f>_xlfn.IFERROR(VLOOKUP($A23,'Eingabe Ergebnis'!$B:$J,7,0),"")</f>
        <v>0</v>
      </c>
      <c r="G23" s="44">
        <f>_xlfn.IFERROR(VLOOKUP($A23,'Eingabe Ergebnis'!$B:$J,8,0),"")</f>
        <v>81</v>
      </c>
      <c r="H23" s="44">
        <f>_xlfn.IFERROR(VLOOKUP($A23,'Eingabe Ergebnis'!$B:$J,9,0),"")</f>
        <v>0</v>
      </c>
      <c r="I23" s="135">
        <f t="shared" si="0"/>
        <v>311</v>
      </c>
      <c r="J23" s="144">
        <f t="shared" si="1"/>
        <v>77.75</v>
      </c>
      <c r="Q23" s="147" t="s">
        <v>644</v>
      </c>
      <c r="R23" s="30"/>
    </row>
    <row r="24" spans="1:18" s="45" customFormat="1" ht="16.5">
      <c r="A24" s="136" t="s">
        <v>994</v>
      </c>
      <c r="B24" s="57" t="s">
        <v>954</v>
      </c>
      <c r="C24" s="44">
        <f>_xlfn.IFERROR(VLOOKUP($A24,'Eingabe Ergebnis'!$B:$J,4,0),"")</f>
        <v>0</v>
      </c>
      <c r="D24" s="44">
        <f>_xlfn.IFERROR(VLOOKUP($A24,'Eingabe Ergebnis'!$B:$J,5,0),"")</f>
        <v>0</v>
      </c>
      <c r="E24" s="44">
        <f>_xlfn.IFERROR(VLOOKUP($A24,'Eingabe Ergebnis'!$B:$J,6,0),"")</f>
        <v>0</v>
      </c>
      <c r="F24" s="44">
        <f>_xlfn.IFERROR(VLOOKUP($A24,'Eingabe Ergebnis'!$B:$J,7,0),"")</f>
        <v>0</v>
      </c>
      <c r="G24" s="44">
        <f>_xlfn.IFERROR(VLOOKUP($A24,'Eingabe Ergebnis'!$B:$J,8,0),"")</f>
        <v>0</v>
      </c>
      <c r="H24" s="44">
        <f>_xlfn.IFERROR(VLOOKUP($A24,'Eingabe Ergebnis'!$B:$J,9,0),"")</f>
        <v>0</v>
      </c>
      <c r="I24" s="135">
        <f t="shared" si="0"/>
        <v>0</v>
      </c>
      <c r="J24" s="144">
        <f t="shared" si="1"/>
      </c>
      <c r="Q24" s="147" t="s">
        <v>644</v>
      </c>
      <c r="R24" s="30"/>
    </row>
    <row r="25" spans="1:18" s="45" customFormat="1" ht="18">
      <c r="A25" s="194" t="s">
        <v>1044</v>
      </c>
      <c r="B25" s="57" t="s">
        <v>1045</v>
      </c>
      <c r="C25" s="44">
        <f>_xlfn.IFERROR(VLOOKUP($A25,'Eingabe Ergebnis'!$B:$J,4,0),"")</f>
        <v>129</v>
      </c>
      <c r="D25" s="44">
        <f>_xlfn.IFERROR(VLOOKUP($A25,'Eingabe Ergebnis'!$B:$J,5,0),"")</f>
        <v>127</v>
      </c>
      <c r="E25" s="44">
        <f>_xlfn.IFERROR(VLOOKUP($A25,'Eingabe Ergebnis'!$B:$J,6,0),"")</f>
        <v>0</v>
      </c>
      <c r="F25" s="44">
        <f>_xlfn.IFERROR(VLOOKUP($A25,'Eingabe Ergebnis'!$B:$J,7,0),"")</f>
        <v>120</v>
      </c>
      <c r="G25" s="44">
        <f>_xlfn.IFERROR(VLOOKUP($A25,'Eingabe Ergebnis'!$B:$J,8,0),"")</f>
        <v>0</v>
      </c>
      <c r="H25" s="44">
        <f>_xlfn.IFERROR(VLOOKUP($A25,'Eingabe Ergebnis'!$B:$J,9,0),"")</f>
        <v>0</v>
      </c>
      <c r="I25" s="135">
        <f t="shared" si="0"/>
        <v>376</v>
      </c>
      <c r="J25" s="144">
        <f t="shared" si="1"/>
        <v>125.33333333333333</v>
      </c>
      <c r="Q25" s="147" t="s">
        <v>644</v>
      </c>
      <c r="R25" s="30" t="s">
        <v>1078</v>
      </c>
    </row>
    <row r="26" spans="1:18" s="45" customFormat="1" ht="16.5">
      <c r="A26" s="167"/>
      <c r="B26" s="168"/>
      <c r="C26" s="169"/>
      <c r="D26" s="169"/>
      <c r="E26" s="169"/>
      <c r="F26" s="169"/>
      <c r="G26" s="169"/>
      <c r="H26" s="169"/>
      <c r="I26" s="167"/>
      <c r="J26" s="170"/>
      <c r="K26" s="171"/>
      <c r="L26" s="171"/>
      <c r="M26" s="171"/>
      <c r="N26" s="171"/>
      <c r="O26" s="171"/>
      <c r="P26" s="171"/>
      <c r="Q26" s="172"/>
      <c r="R26" s="30"/>
    </row>
    <row r="27" spans="1:19" ht="17.25">
      <c r="A27" s="55"/>
      <c r="B27" s="36" t="s">
        <v>637</v>
      </c>
      <c r="C27" s="37">
        <f aca="true" t="shared" si="4" ref="C27:I27">_xlfn.COUNTIFS(C4:C26,"&gt;0")</f>
        <v>15</v>
      </c>
      <c r="D27" s="37">
        <f t="shared" si="4"/>
        <v>14</v>
      </c>
      <c r="E27" s="37">
        <f t="shared" si="4"/>
        <v>12</v>
      </c>
      <c r="F27" s="37">
        <f t="shared" si="4"/>
        <v>8</v>
      </c>
      <c r="G27" s="37">
        <f t="shared" si="4"/>
        <v>6</v>
      </c>
      <c r="H27" s="37">
        <f t="shared" si="4"/>
        <v>0</v>
      </c>
      <c r="I27" s="148">
        <f t="shared" si="4"/>
        <v>19</v>
      </c>
      <c r="J27" s="142"/>
      <c r="K27" s="149"/>
      <c r="L27" s="149"/>
      <c r="M27" s="149"/>
      <c r="N27" s="149"/>
      <c r="O27" s="149"/>
      <c r="P27" s="149"/>
      <c r="Q27" s="150"/>
      <c r="S27" s="30"/>
    </row>
    <row r="28" spans="1:10" ht="17.25">
      <c r="A28" s="11"/>
      <c r="B28" s="32" t="s">
        <v>1</v>
      </c>
      <c r="C28" s="166">
        <f aca="true" t="shared" si="5" ref="C28:H28">SUM(C4:C26)</f>
        <v>1372</v>
      </c>
      <c r="D28" s="166">
        <f t="shared" si="5"/>
        <v>1152</v>
      </c>
      <c r="E28" s="166">
        <f t="shared" si="5"/>
        <v>1035</v>
      </c>
      <c r="F28" s="166">
        <f t="shared" si="5"/>
        <v>722</v>
      </c>
      <c r="G28" s="166">
        <f t="shared" si="5"/>
        <v>504</v>
      </c>
      <c r="H28" s="166">
        <f t="shared" si="5"/>
        <v>0</v>
      </c>
      <c r="I28" s="173">
        <f>IF(I27="","",SUM(I4:I24))</f>
        <v>4409</v>
      </c>
      <c r="J28" s="174"/>
    </row>
    <row r="29" spans="1:10" ht="17.25">
      <c r="A29" s="11"/>
      <c r="B29" s="32" t="s">
        <v>2</v>
      </c>
      <c r="C29" s="33">
        <f>_xlfn.IFERROR(C28/C27,"")</f>
        <v>91.46666666666667</v>
      </c>
      <c r="D29" s="33">
        <f>_xlfn.IFERROR(D28/D27,"")</f>
        <v>82.28571428571429</v>
      </c>
      <c r="E29" s="33">
        <f>_xlfn.IFERROR(E28/E27,"")</f>
        <v>86.25</v>
      </c>
      <c r="F29" s="33">
        <f>_xlfn.IFERROR(F28/F27,"")</f>
        <v>90.25</v>
      </c>
      <c r="G29" s="33">
        <f>_xlfn.IFERROR(G28/G27,"")</f>
        <v>84</v>
      </c>
      <c r="H29" s="33">
        <f>_xlfn.IFERROR(H28/H27,"")</f>
      </c>
      <c r="I29" s="137"/>
      <c r="J29" s="135"/>
    </row>
    <row r="30" spans="1:10" ht="17.25" hidden="1">
      <c r="A30" s="11"/>
      <c r="B30" s="32" t="s">
        <v>995</v>
      </c>
      <c r="C30" s="166">
        <f aca="true" t="shared" si="6" ref="C30:H30">COUNTIF(C4:C26,"=0")</f>
        <v>6</v>
      </c>
      <c r="D30" s="166">
        <f t="shared" si="6"/>
        <v>7</v>
      </c>
      <c r="E30" s="166">
        <f t="shared" si="6"/>
        <v>9</v>
      </c>
      <c r="F30" s="166">
        <f t="shared" si="6"/>
        <v>13</v>
      </c>
      <c r="G30" s="166">
        <f t="shared" si="6"/>
        <v>15</v>
      </c>
      <c r="H30" s="166">
        <f t="shared" si="6"/>
        <v>21</v>
      </c>
      <c r="I30" s="137"/>
      <c r="J30" s="135"/>
    </row>
    <row r="31" spans="2:10" ht="17.25">
      <c r="B31" s="34" t="s">
        <v>996</v>
      </c>
      <c r="C31" s="35">
        <f aca="true" t="shared" si="7" ref="C31:H31">IF(C27=0,"",IF(C27&gt;=5,SMALL(C4:C26,C30+1)+SMALL(C4:C26,C30+2)+SMALL(C4:C26,C30+3)+SMALL(C4:C26,C30+4)+SMALL(C4:C26,C30+5),IF(C27=4,SMALL(C4:C26,C30+1)+SMALL(C4:C26,C30+2)+SMALL(C4:C26,C30+3)+SMALL(C4:C26,C30+4)+108,IF(C27&gt;=3,SMALL(C4:C26,C30+1)+SMALL(C4:C26,C30+2)+SMALL(C4:C26,C30+3)+2*108,IF(C27=2,SMALL(C4:C26,C30+1)+SMALL(C4:C26,C30+2)+3*108,IF(C27=1,SMALL(C4:C26,C30+1)+4*108,))))))</f>
        <v>402</v>
      </c>
      <c r="D31" s="35">
        <f t="shared" si="7"/>
        <v>366</v>
      </c>
      <c r="E31" s="35">
        <f t="shared" si="7"/>
        <v>392</v>
      </c>
      <c r="F31" s="35">
        <f t="shared" si="7"/>
        <v>416</v>
      </c>
      <c r="G31" s="35">
        <f t="shared" si="7"/>
        <v>414</v>
      </c>
      <c r="H31" s="35">
        <f t="shared" si="7"/>
      </c>
      <c r="I31" s="138">
        <f>IF(SUM(C31:H31)=0,"",SUM(C31:H31))</f>
        <v>1990</v>
      </c>
      <c r="J31" s="141"/>
    </row>
    <row r="34" spans="1:9" ht="18">
      <c r="A34" s="179" t="s">
        <v>997</v>
      </c>
      <c r="B34" s="171"/>
      <c r="C34" s="171"/>
      <c r="D34" s="171"/>
      <c r="E34" s="171"/>
      <c r="F34" s="171"/>
      <c r="G34" s="171"/>
      <c r="H34" s="171"/>
      <c r="I34" s="171"/>
    </row>
  </sheetData>
  <sheetProtection/>
  <mergeCells count="1"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showZeros="0" zoomScale="75" zoomScaleNormal="75" zoomScalePageLayoutView="0" workbookViewId="0" topLeftCell="A1">
      <selection activeCell="B32" sqref="B32"/>
    </sheetView>
  </sheetViews>
  <sheetFormatPr defaultColWidth="11.57421875" defaultRowHeight="15"/>
  <cols>
    <col min="1" max="1" width="13.28125" style="1" customWidth="1"/>
    <col min="2" max="2" width="25.00390625" style="1" customWidth="1"/>
    <col min="3" max="3" width="14.28125" style="1" customWidth="1"/>
    <col min="4" max="4" width="16.7109375" style="1" customWidth="1"/>
    <col min="5" max="8" width="14.28125" style="1" customWidth="1"/>
    <col min="9" max="10" width="11.57421875" style="1" customWidth="1"/>
    <col min="11" max="11" width="12.28125" style="1" hidden="1" customWidth="1"/>
    <col min="12" max="16" width="11.57421875" style="1" hidden="1" customWidth="1"/>
    <col min="17" max="17" width="11.57421875" style="38" customWidth="1"/>
    <col min="18" max="18" width="11.57421875" style="1" customWidth="1"/>
    <col min="19" max="19" width="25.8515625" style="1" bestFit="1" customWidth="1"/>
    <col min="20" max="16384" width="11.57421875" style="1" customWidth="1"/>
  </cols>
  <sheetData>
    <row r="1" spans="2:10" ht="17.25">
      <c r="B1" s="226" t="s">
        <v>1004</v>
      </c>
      <c r="C1" s="226"/>
      <c r="D1" s="226"/>
      <c r="E1" s="226"/>
      <c r="F1" s="226"/>
      <c r="G1" s="226"/>
      <c r="H1" s="226"/>
      <c r="I1" s="153"/>
      <c r="J1" s="11"/>
    </row>
    <row r="2" spans="1:19" ht="18">
      <c r="A2" s="11"/>
      <c r="B2" s="12"/>
      <c r="C2" s="13" t="s">
        <v>550</v>
      </c>
      <c r="D2" s="13" t="s">
        <v>552</v>
      </c>
      <c r="E2" s="13" t="s">
        <v>551</v>
      </c>
      <c r="F2" s="13" t="s">
        <v>553</v>
      </c>
      <c r="G2" s="13" t="s">
        <v>554</v>
      </c>
      <c r="H2" s="13" t="s">
        <v>614</v>
      </c>
      <c r="I2" s="139"/>
      <c r="J2" s="139"/>
      <c r="Q2" s="39" t="s">
        <v>645</v>
      </c>
      <c r="S2" s="42" t="s">
        <v>646</v>
      </c>
    </row>
    <row r="3" spans="1:18" ht="17.25">
      <c r="A3" s="11"/>
      <c r="B3" s="14" t="s">
        <v>0</v>
      </c>
      <c r="C3" s="15"/>
      <c r="D3" s="15"/>
      <c r="E3" s="15"/>
      <c r="F3" s="15"/>
      <c r="G3" s="15"/>
      <c r="H3" s="15"/>
      <c r="I3" s="140" t="s">
        <v>1</v>
      </c>
      <c r="J3" s="140" t="s">
        <v>2</v>
      </c>
      <c r="K3" s="121"/>
      <c r="L3" s="121"/>
      <c r="M3" s="121"/>
      <c r="N3" s="121"/>
      <c r="O3" s="121"/>
      <c r="P3" s="121"/>
      <c r="Q3" s="40"/>
      <c r="R3" s="8"/>
    </row>
    <row r="4" spans="1:18" ht="16.5">
      <c r="A4" s="134" t="s">
        <v>483</v>
      </c>
      <c r="B4" s="62" t="s">
        <v>628</v>
      </c>
      <c r="C4" s="44">
        <f>_xlfn.IFERROR(VLOOKUP($A4,'Eingabe Ergebnis'!$B:$J,4,0),"")</f>
        <v>0</v>
      </c>
      <c r="D4" s="44">
        <f>_xlfn.IFERROR(VLOOKUP($A4,'Eingabe Ergebnis'!$B:$J,5,0),"")</f>
        <v>0</v>
      </c>
      <c r="E4" s="44">
        <f>_xlfn.IFERROR(VLOOKUP($A4,'Eingabe Ergebnis'!$B:$J,6,0),"")</f>
        <v>0</v>
      </c>
      <c r="F4" s="44">
        <f>_xlfn.IFERROR(VLOOKUP($A4,'Eingabe Ergebnis'!$B:$J,7,0),"")</f>
        <v>0</v>
      </c>
      <c r="G4" s="44">
        <f>_xlfn.IFERROR(VLOOKUP($A4,'Eingabe Ergebnis'!$B:$J,8,0),"")</f>
        <v>0</v>
      </c>
      <c r="H4" s="44">
        <f>_xlfn.IFERROR(VLOOKUP($A4,'Eingabe Ergebnis'!$B:$J,9,0),"")</f>
        <v>0</v>
      </c>
      <c r="I4" s="135">
        <f aca="true" t="shared" si="0" ref="I4:I29">SUM(C4:H4)</f>
        <v>0</v>
      </c>
      <c r="J4" s="142">
        <f aca="true" t="shared" si="1" ref="J4:J29">_xlfn.IFERROR(SUM(C4:H4)/_xlfn.COUNTIFS(C4:H4,"&gt;0"),"")</f>
      </c>
      <c r="Q4" s="146" t="s">
        <v>644</v>
      </c>
      <c r="R4" s="31"/>
    </row>
    <row r="5" spans="1:18" ht="16.5">
      <c r="A5" s="135" t="s">
        <v>490</v>
      </c>
      <c r="B5" s="58" t="s">
        <v>630</v>
      </c>
      <c r="C5" s="44">
        <f>_xlfn.IFERROR(VLOOKUP($A5,'Eingabe Ergebnis'!$B:$J,4,0),"")</f>
        <v>80</v>
      </c>
      <c r="D5" s="44">
        <f>_xlfn.IFERROR(VLOOKUP($A5,'Eingabe Ergebnis'!$B:$J,5,0),"")</f>
        <v>69</v>
      </c>
      <c r="E5" s="44">
        <f>_xlfn.IFERROR(VLOOKUP($A5,'Eingabe Ergebnis'!$B:$J,6,0),"")</f>
        <v>72</v>
      </c>
      <c r="F5" s="44">
        <f>_xlfn.IFERROR(VLOOKUP($A5,'Eingabe Ergebnis'!$B:$J,7,0),"")</f>
        <v>80</v>
      </c>
      <c r="G5" s="44">
        <f>_xlfn.IFERROR(VLOOKUP($A5,'Eingabe Ergebnis'!$B:$J,8,0),"")</f>
        <v>75</v>
      </c>
      <c r="H5" s="44">
        <f>_xlfn.IFERROR(VLOOKUP($A5,'Eingabe Ergebnis'!$B:$J,9,0),"")</f>
        <v>0</v>
      </c>
      <c r="I5" s="135">
        <f t="shared" si="0"/>
        <v>376</v>
      </c>
      <c r="J5" s="143">
        <f t="shared" si="1"/>
        <v>75.2</v>
      </c>
      <c r="K5" s="1">
        <f aca="true" t="shared" si="2" ref="K5:P22">Farbe</f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46" t="s">
        <v>644</v>
      </c>
      <c r="R5" s="31"/>
    </row>
    <row r="6" spans="1:18" s="45" customFormat="1" ht="16.5">
      <c r="A6" s="136" t="s">
        <v>500</v>
      </c>
      <c r="B6" s="58" t="s">
        <v>623</v>
      </c>
      <c r="C6" s="44">
        <f>_xlfn.IFERROR(VLOOKUP($A6,'Eingabe Ergebnis'!$B:$J,4,0),"")</f>
        <v>0</v>
      </c>
      <c r="D6" s="44">
        <f>_xlfn.IFERROR(VLOOKUP($A6,'Eingabe Ergebnis'!$B:$J,5,0),"")</f>
        <v>0</v>
      </c>
      <c r="E6" s="44">
        <f>_xlfn.IFERROR(VLOOKUP($A6,'Eingabe Ergebnis'!$B:$J,6,0),"")</f>
        <v>0</v>
      </c>
      <c r="F6" s="44">
        <f>_xlfn.IFERROR(VLOOKUP($A6,'Eingabe Ergebnis'!$B:$J,7,0),"")</f>
        <v>0</v>
      </c>
      <c r="G6" s="44">
        <f>_xlfn.IFERROR(VLOOKUP($A6,'Eingabe Ergebnis'!$B:$J,8,0),"")</f>
        <v>0</v>
      </c>
      <c r="H6" s="44">
        <f>_xlfn.IFERROR(VLOOKUP($A6,'Eingabe Ergebnis'!$B:$J,9,0),"")</f>
        <v>0</v>
      </c>
      <c r="I6" s="135">
        <f t="shared" si="0"/>
        <v>0</v>
      </c>
      <c r="J6" s="143">
        <f t="shared" si="1"/>
      </c>
      <c r="K6" s="45">
        <f t="shared" si="2"/>
        <v>0</v>
      </c>
      <c r="L6" s="45">
        <f t="shared" si="2"/>
        <v>0</v>
      </c>
      <c r="M6" s="45">
        <f t="shared" si="2"/>
        <v>0</v>
      </c>
      <c r="N6" s="45">
        <f t="shared" si="2"/>
        <v>0</v>
      </c>
      <c r="O6" s="45">
        <f t="shared" si="2"/>
        <v>0</v>
      </c>
      <c r="P6" s="45">
        <f t="shared" si="2"/>
        <v>0</v>
      </c>
      <c r="Q6" s="147" t="s">
        <v>644</v>
      </c>
      <c r="R6" s="31"/>
    </row>
    <row r="7" spans="1:18" s="45" customFormat="1" ht="16.5">
      <c r="A7" s="135" t="s">
        <v>502</v>
      </c>
      <c r="B7" s="58" t="s">
        <v>632</v>
      </c>
      <c r="C7" s="44">
        <f>_xlfn.IFERROR(VLOOKUP($A7,'Eingabe Ergebnis'!$B:$J,4,0),"")</f>
        <v>0</v>
      </c>
      <c r="D7" s="44">
        <f>_xlfn.IFERROR(VLOOKUP($A7,'Eingabe Ergebnis'!$B:$J,5,0),"")</f>
        <v>0</v>
      </c>
      <c r="E7" s="44">
        <f>_xlfn.IFERROR(VLOOKUP($A7,'Eingabe Ergebnis'!$B:$J,6,0),"")</f>
        <v>0</v>
      </c>
      <c r="F7" s="44">
        <f>_xlfn.IFERROR(VLOOKUP($A7,'Eingabe Ergebnis'!$B:$J,7,0),"")</f>
        <v>0</v>
      </c>
      <c r="G7" s="44">
        <f>_xlfn.IFERROR(VLOOKUP($A7,'Eingabe Ergebnis'!$B:$J,8,0),"")</f>
        <v>0</v>
      </c>
      <c r="H7" s="44">
        <f>_xlfn.IFERROR(VLOOKUP($A7,'Eingabe Ergebnis'!$B:$J,9,0),"")</f>
        <v>0</v>
      </c>
      <c r="I7" s="135">
        <f t="shared" si="0"/>
        <v>0</v>
      </c>
      <c r="J7" s="143">
        <f t="shared" si="1"/>
      </c>
      <c r="Q7" s="147" t="s">
        <v>644</v>
      </c>
      <c r="R7" s="31"/>
    </row>
    <row r="8" spans="1:18" s="45" customFormat="1" ht="16.5">
      <c r="A8" s="135" t="s">
        <v>759</v>
      </c>
      <c r="B8" s="58" t="s">
        <v>638</v>
      </c>
      <c r="C8" s="44">
        <f>_xlfn.IFERROR(VLOOKUP($A8,'Eingabe Ergebnis'!$B:$J,4,0),"")</f>
        <v>81</v>
      </c>
      <c r="D8" s="44">
        <f>_xlfn.IFERROR(VLOOKUP($A8,'Eingabe Ergebnis'!$B:$J,5,0),"")</f>
        <v>76</v>
      </c>
      <c r="E8" s="44">
        <f>_xlfn.IFERROR(VLOOKUP($A8,'Eingabe Ergebnis'!$B:$J,6,0),"")</f>
        <v>91</v>
      </c>
      <c r="F8" s="44">
        <f>_xlfn.IFERROR(VLOOKUP($A8,'Eingabe Ergebnis'!$B:$J,7,0),"")</f>
        <v>82</v>
      </c>
      <c r="G8" s="44">
        <f>_xlfn.IFERROR(VLOOKUP($A8,'Eingabe Ergebnis'!$B:$J,8,0),"")</f>
        <v>0</v>
      </c>
      <c r="H8" s="44">
        <f>_xlfn.IFERROR(VLOOKUP($A8,'Eingabe Ergebnis'!$B:$J,9,0),"")</f>
        <v>0</v>
      </c>
      <c r="I8" s="135">
        <f t="shared" si="0"/>
        <v>330</v>
      </c>
      <c r="J8" s="143">
        <f t="shared" si="1"/>
        <v>82.5</v>
      </c>
      <c r="Q8" s="147" t="s">
        <v>644</v>
      </c>
      <c r="R8" s="31"/>
    </row>
    <row r="9" spans="1:18" s="45" customFormat="1" ht="16.5">
      <c r="A9" s="136" t="s">
        <v>761</v>
      </c>
      <c r="B9" s="58" t="s">
        <v>626</v>
      </c>
      <c r="C9" s="44">
        <f>_xlfn.IFERROR(VLOOKUP($A9,'Eingabe Ergebnis'!$B:$J,4,0),"")</f>
        <v>87</v>
      </c>
      <c r="D9" s="44">
        <f>_xlfn.IFERROR(VLOOKUP($A9,'Eingabe Ergebnis'!$B:$J,5,0),"")</f>
        <v>77</v>
      </c>
      <c r="E9" s="44">
        <f>_xlfn.IFERROR(VLOOKUP($A9,'Eingabe Ergebnis'!$B:$J,6,0),"")</f>
        <v>81</v>
      </c>
      <c r="F9" s="44">
        <f>_xlfn.IFERROR(VLOOKUP($A9,'Eingabe Ergebnis'!$B:$J,7,0),"")</f>
        <v>81</v>
      </c>
      <c r="G9" s="44">
        <f>_xlfn.IFERROR(VLOOKUP($A9,'Eingabe Ergebnis'!$B:$J,8,0),"")</f>
        <v>0</v>
      </c>
      <c r="H9" s="44">
        <f>_xlfn.IFERROR(VLOOKUP($A9,'Eingabe Ergebnis'!$B:$J,9,0),"")</f>
        <v>0</v>
      </c>
      <c r="I9" s="135">
        <f t="shared" si="0"/>
        <v>326</v>
      </c>
      <c r="J9" s="143">
        <f t="shared" si="1"/>
        <v>81.5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5">
        <f t="shared" si="2"/>
        <v>0</v>
      </c>
      <c r="P9" s="45">
        <f t="shared" si="2"/>
        <v>0</v>
      </c>
      <c r="Q9" s="147" t="s">
        <v>644</v>
      </c>
      <c r="R9" s="31"/>
    </row>
    <row r="10" spans="1:18" s="45" customFormat="1" ht="18">
      <c r="A10" s="135" t="s">
        <v>762</v>
      </c>
      <c r="B10" s="58" t="s">
        <v>667</v>
      </c>
      <c r="C10" s="44">
        <f>_xlfn.IFERROR(VLOOKUP($A10,'Eingabe Ergebnis'!$B:$J,4,0),"")</f>
        <v>0</v>
      </c>
      <c r="D10" s="44">
        <f>_xlfn.IFERROR(VLOOKUP($A10,'Eingabe Ergebnis'!$B:$J,5,0),"")</f>
        <v>0</v>
      </c>
      <c r="E10" s="44">
        <f>_xlfn.IFERROR(VLOOKUP($A10,'Eingabe Ergebnis'!$B:$J,6,0),"")</f>
        <v>0</v>
      </c>
      <c r="F10" s="44">
        <f>_xlfn.IFERROR(VLOOKUP($A10,'Eingabe Ergebnis'!$B:$J,7,0),"")</f>
        <v>0</v>
      </c>
      <c r="G10" s="44">
        <f>_xlfn.IFERROR(VLOOKUP($A10,'Eingabe Ergebnis'!$B:$J,8,0),"")</f>
        <v>0</v>
      </c>
      <c r="H10" s="44">
        <f>_xlfn.IFERROR(VLOOKUP($A10,'Eingabe Ergebnis'!$B:$J,9,0),"")</f>
        <v>0</v>
      </c>
      <c r="I10" s="135">
        <f t="shared" si="0"/>
        <v>0</v>
      </c>
      <c r="J10" s="144">
        <f t="shared" si="1"/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147" t="s">
        <v>644</v>
      </c>
      <c r="R10" s="31"/>
    </row>
    <row r="11" spans="1:18" s="45" customFormat="1" ht="16.5">
      <c r="A11" s="135" t="s">
        <v>763</v>
      </c>
      <c r="B11" s="58" t="s">
        <v>629</v>
      </c>
      <c r="C11" s="44">
        <f>_xlfn.IFERROR(VLOOKUP($A11,'Eingabe Ergebnis'!$B:$J,4,0),"")</f>
        <v>84</v>
      </c>
      <c r="D11" s="44">
        <f>_xlfn.IFERROR(VLOOKUP($A11,'Eingabe Ergebnis'!$B:$J,5,0),"")</f>
        <v>78</v>
      </c>
      <c r="E11" s="44">
        <f>_xlfn.IFERROR(VLOOKUP($A11,'Eingabe Ergebnis'!$B:$J,6,0),"")</f>
        <v>78</v>
      </c>
      <c r="F11" s="44">
        <f>_xlfn.IFERROR(VLOOKUP($A11,'Eingabe Ergebnis'!$B:$J,7,0),"")</f>
        <v>89</v>
      </c>
      <c r="G11" s="44">
        <f>_xlfn.IFERROR(VLOOKUP($A11,'Eingabe Ergebnis'!$B:$J,8,0),"")</f>
        <v>85</v>
      </c>
      <c r="H11" s="44">
        <f>_xlfn.IFERROR(VLOOKUP($A11,'Eingabe Ergebnis'!$B:$J,9,0),"")</f>
        <v>0</v>
      </c>
      <c r="I11" s="135">
        <f t="shared" si="0"/>
        <v>414</v>
      </c>
      <c r="J11" s="144">
        <f t="shared" si="1"/>
        <v>82.8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147" t="s">
        <v>644</v>
      </c>
      <c r="R11" s="31"/>
    </row>
    <row r="12" spans="1:18" s="45" customFormat="1" ht="16.5">
      <c r="A12" s="136" t="s">
        <v>766</v>
      </c>
      <c r="B12" s="58" t="s">
        <v>633</v>
      </c>
      <c r="C12" s="44">
        <f>_xlfn.IFERROR(VLOOKUP($A12,'Eingabe Ergebnis'!$B:$J,4,0),"")</f>
        <v>80</v>
      </c>
      <c r="D12" s="44">
        <f>_xlfn.IFERROR(VLOOKUP($A12,'Eingabe Ergebnis'!$B:$J,5,0),"")</f>
        <v>77</v>
      </c>
      <c r="E12" s="44">
        <f>_xlfn.IFERROR(VLOOKUP($A12,'Eingabe Ergebnis'!$B:$J,6,0),"")</f>
        <v>79</v>
      </c>
      <c r="F12" s="44">
        <f>_xlfn.IFERROR(VLOOKUP($A12,'Eingabe Ergebnis'!$B:$J,7,0),"")</f>
        <v>0</v>
      </c>
      <c r="G12" s="44">
        <f>_xlfn.IFERROR(VLOOKUP($A12,'Eingabe Ergebnis'!$B:$J,8,0),"")</f>
        <v>0</v>
      </c>
      <c r="H12" s="44">
        <f>_xlfn.IFERROR(VLOOKUP($A12,'Eingabe Ergebnis'!$B:$J,9,0),"")</f>
        <v>0</v>
      </c>
      <c r="I12" s="135">
        <f t="shared" si="0"/>
        <v>236</v>
      </c>
      <c r="J12" s="144">
        <f t="shared" si="1"/>
        <v>78.66666666666667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  <c r="P12" s="45">
        <f t="shared" si="2"/>
        <v>0</v>
      </c>
      <c r="Q12" s="147" t="s">
        <v>644</v>
      </c>
      <c r="R12" s="31"/>
    </row>
    <row r="13" spans="1:17" s="44" customFormat="1" ht="15">
      <c r="A13" s="135" t="s">
        <v>768</v>
      </c>
      <c r="B13" s="63" t="s">
        <v>624</v>
      </c>
      <c r="C13" s="44">
        <f>_xlfn.IFERROR(VLOOKUP($A13,'Eingabe Ergebnis'!$B:$J,4,0),"")</f>
        <v>92</v>
      </c>
      <c r="D13" s="44">
        <f>_xlfn.IFERROR(VLOOKUP($A13,'Eingabe Ergebnis'!$B:$J,5,0),"")</f>
        <v>0</v>
      </c>
      <c r="E13" s="44">
        <f>_xlfn.IFERROR(VLOOKUP($A13,'Eingabe Ergebnis'!$B:$J,6,0),"")</f>
        <v>82</v>
      </c>
      <c r="F13" s="44">
        <f>_xlfn.IFERROR(VLOOKUP($A13,'Eingabe Ergebnis'!$B:$J,7,0),"")</f>
        <v>0</v>
      </c>
      <c r="G13" s="44">
        <f>_xlfn.IFERROR(VLOOKUP($A13,'Eingabe Ergebnis'!$B:$J,8,0),"")</f>
        <v>0</v>
      </c>
      <c r="H13" s="44">
        <f>_xlfn.IFERROR(VLOOKUP($A13,'Eingabe Ergebnis'!$B:$J,9,0),"")</f>
        <v>0</v>
      </c>
      <c r="I13" s="135">
        <f t="shared" si="0"/>
        <v>174</v>
      </c>
      <c r="J13" s="145">
        <f t="shared" si="1"/>
        <v>87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147" t="s">
        <v>644</v>
      </c>
    </row>
    <row r="14" spans="1:18" s="45" customFormat="1" ht="16.5">
      <c r="A14" s="135" t="s">
        <v>770</v>
      </c>
      <c r="B14" s="58" t="s">
        <v>625</v>
      </c>
      <c r="C14" s="44">
        <f>_xlfn.IFERROR(VLOOKUP($A14,'Eingabe Ergebnis'!$B:$J,4,0),"")</f>
        <v>92</v>
      </c>
      <c r="D14" s="44">
        <f>_xlfn.IFERROR(VLOOKUP($A14,'Eingabe Ergebnis'!$B:$J,5,0),"")</f>
        <v>85</v>
      </c>
      <c r="E14" s="44">
        <f>_xlfn.IFERROR(VLOOKUP($A14,'Eingabe Ergebnis'!$B:$J,6,0),"")</f>
        <v>87</v>
      </c>
      <c r="F14" s="44">
        <f>_xlfn.IFERROR(VLOOKUP($A14,'Eingabe Ergebnis'!$B:$J,7,0),"")</f>
        <v>99</v>
      </c>
      <c r="G14" s="44">
        <f>_xlfn.IFERROR(VLOOKUP($A14,'Eingabe Ergebnis'!$B:$J,8,0),"")</f>
        <v>91</v>
      </c>
      <c r="H14" s="44">
        <f>_xlfn.IFERROR(VLOOKUP($A14,'Eingabe Ergebnis'!$B:$J,9,0),"")</f>
        <v>0</v>
      </c>
      <c r="I14" s="135">
        <f t="shared" si="0"/>
        <v>454</v>
      </c>
      <c r="J14" s="144">
        <f t="shared" si="1"/>
        <v>90.8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147" t="s">
        <v>644</v>
      </c>
      <c r="R14" s="31"/>
    </row>
    <row r="15" spans="1:18" s="45" customFormat="1" ht="16.5">
      <c r="A15" s="136" t="s">
        <v>772</v>
      </c>
      <c r="B15" s="58" t="s">
        <v>627</v>
      </c>
      <c r="C15" s="44">
        <f>_xlfn.IFERROR(VLOOKUP($A15,'Eingabe Ergebnis'!$B:$J,4,0),"")</f>
        <v>79</v>
      </c>
      <c r="D15" s="44">
        <f>_xlfn.IFERROR(VLOOKUP($A15,'Eingabe Ergebnis'!$B:$J,5,0),"")</f>
        <v>74</v>
      </c>
      <c r="E15" s="44">
        <f>_xlfn.IFERROR(VLOOKUP($A15,'Eingabe Ergebnis'!$B:$J,6,0),"")</f>
        <v>74</v>
      </c>
      <c r="F15" s="44">
        <f>_xlfn.IFERROR(VLOOKUP($A15,'Eingabe Ergebnis'!$B:$J,7,0),"")</f>
        <v>84</v>
      </c>
      <c r="G15" s="44">
        <f>_xlfn.IFERROR(VLOOKUP($A15,'Eingabe Ergebnis'!$B:$J,8,0),"")</f>
        <v>76</v>
      </c>
      <c r="H15" s="44">
        <f>_xlfn.IFERROR(VLOOKUP($A15,'Eingabe Ergebnis'!$B:$J,9,0),"")</f>
        <v>0</v>
      </c>
      <c r="I15" s="135">
        <f t="shared" si="0"/>
        <v>387</v>
      </c>
      <c r="J15" s="144">
        <f t="shared" si="1"/>
        <v>77.4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147" t="s">
        <v>644</v>
      </c>
      <c r="R15" s="31"/>
    </row>
    <row r="16" spans="1:18" s="45" customFormat="1" ht="16.5">
      <c r="A16" s="135" t="s">
        <v>774</v>
      </c>
      <c r="B16" s="58" t="s">
        <v>631</v>
      </c>
      <c r="C16" s="44">
        <f>_xlfn.IFERROR(VLOOKUP($A16,'Eingabe Ergebnis'!$B:$J,4,0),"")</f>
        <v>93</v>
      </c>
      <c r="D16" s="44">
        <f>_xlfn.IFERROR(VLOOKUP($A16,'Eingabe Ergebnis'!$B:$J,5,0),"")</f>
        <v>76</v>
      </c>
      <c r="E16" s="44">
        <f>_xlfn.IFERROR(VLOOKUP($A16,'Eingabe Ergebnis'!$B:$J,6,0),"")</f>
        <v>85</v>
      </c>
      <c r="F16" s="44">
        <f>_xlfn.IFERROR(VLOOKUP($A16,'Eingabe Ergebnis'!$B:$J,7,0),"")</f>
        <v>90</v>
      </c>
      <c r="G16" s="44">
        <f>_xlfn.IFERROR(VLOOKUP($A16,'Eingabe Ergebnis'!$B:$J,8,0),"")</f>
        <v>98</v>
      </c>
      <c r="H16" s="44">
        <f>_xlfn.IFERROR(VLOOKUP($A16,'Eingabe Ergebnis'!$B:$J,9,0),"")</f>
        <v>0</v>
      </c>
      <c r="I16" s="135">
        <f t="shared" si="0"/>
        <v>442</v>
      </c>
      <c r="J16" s="144">
        <f t="shared" si="1"/>
        <v>88.4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147" t="s">
        <v>644</v>
      </c>
      <c r="R16" s="31"/>
    </row>
    <row r="17" spans="1:18" ht="16.5">
      <c r="A17" s="135" t="s">
        <v>777</v>
      </c>
      <c r="B17" s="58" t="s">
        <v>922</v>
      </c>
      <c r="C17" s="44">
        <f>_xlfn.IFERROR(VLOOKUP($A17,'Eingabe Ergebnis'!$B:$J,4,0),"")</f>
        <v>0</v>
      </c>
      <c r="D17" s="44">
        <f>_xlfn.IFERROR(VLOOKUP($A17,'Eingabe Ergebnis'!$B:$J,5,0),"")</f>
        <v>0</v>
      </c>
      <c r="E17" s="44">
        <f>_xlfn.IFERROR(VLOOKUP($A17,'Eingabe Ergebnis'!$B:$J,6,0),"")</f>
        <v>78</v>
      </c>
      <c r="F17" s="44">
        <f>_xlfn.IFERROR(VLOOKUP($A17,'Eingabe Ergebnis'!$B:$J,7,0),"")</f>
        <v>0</v>
      </c>
      <c r="G17" s="44">
        <f>_xlfn.IFERROR(VLOOKUP($A17,'Eingabe Ergebnis'!$B:$J,8,0),"")</f>
        <v>0</v>
      </c>
      <c r="H17" s="44">
        <f>_xlfn.IFERROR(VLOOKUP($A17,'Eingabe Ergebnis'!$B:$J,9,0),"")</f>
        <v>0</v>
      </c>
      <c r="I17" s="135">
        <f t="shared" si="0"/>
        <v>78</v>
      </c>
      <c r="J17" s="143">
        <f t="shared" si="1"/>
        <v>78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46" t="s">
        <v>644</v>
      </c>
      <c r="R17" s="31"/>
    </row>
    <row r="18" spans="1:18" ht="16.5">
      <c r="A18" s="136" t="s">
        <v>779</v>
      </c>
      <c r="B18" s="56" t="s">
        <v>923</v>
      </c>
      <c r="C18" s="44">
        <f>_xlfn.IFERROR(VLOOKUP($A18,'Eingabe Ergebnis'!$B:$J,4,0),"")</f>
        <v>88</v>
      </c>
      <c r="D18" s="44">
        <f>_xlfn.IFERROR(VLOOKUP($A18,'Eingabe Ergebnis'!$B:$J,5,0),"")</f>
        <v>83</v>
      </c>
      <c r="E18" s="44">
        <f>_xlfn.IFERROR(VLOOKUP($A18,'Eingabe Ergebnis'!$B:$J,6,0),"")</f>
        <v>83</v>
      </c>
      <c r="F18" s="44">
        <f>_xlfn.IFERROR(VLOOKUP($A18,'Eingabe Ergebnis'!$B:$J,7,0),"")</f>
        <v>90</v>
      </c>
      <c r="G18" s="44">
        <f>_xlfn.IFERROR(VLOOKUP($A18,'Eingabe Ergebnis'!$B:$J,8,0),"")</f>
        <v>84</v>
      </c>
      <c r="H18" s="44">
        <f>_xlfn.IFERROR(VLOOKUP($A18,'Eingabe Ergebnis'!$B:$J,9,0),"")</f>
        <v>0</v>
      </c>
      <c r="I18" s="135">
        <f t="shared" si="0"/>
        <v>428</v>
      </c>
      <c r="J18" s="143">
        <f t="shared" si="1"/>
        <v>85.6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>
        <f t="shared" si="2"/>
        <v>0</v>
      </c>
      <c r="Q18" s="146" t="s">
        <v>644</v>
      </c>
      <c r="R18" s="10"/>
    </row>
    <row r="19" spans="1:18" ht="16.5">
      <c r="A19" s="135" t="s">
        <v>782</v>
      </c>
      <c r="B19" s="57" t="s">
        <v>679</v>
      </c>
      <c r="C19" s="44">
        <f>_xlfn.IFERROR(VLOOKUP($A19,'Eingabe Ergebnis'!$B:$J,4,0),"")</f>
        <v>75</v>
      </c>
      <c r="D19" s="44">
        <f>_xlfn.IFERROR(VLOOKUP($A19,'Eingabe Ergebnis'!$B:$J,5,0),"")</f>
        <v>74</v>
      </c>
      <c r="E19" s="44">
        <f>_xlfn.IFERROR(VLOOKUP($A19,'Eingabe Ergebnis'!$B:$J,6,0),"")</f>
        <v>77</v>
      </c>
      <c r="F19" s="44">
        <f>_xlfn.IFERROR(VLOOKUP($A19,'Eingabe Ergebnis'!$B:$J,7,0),"")</f>
        <v>80</v>
      </c>
      <c r="G19" s="44">
        <f>_xlfn.IFERROR(VLOOKUP($A19,'Eingabe Ergebnis'!$B:$J,8,0),"")</f>
        <v>78</v>
      </c>
      <c r="H19" s="44">
        <f>_xlfn.IFERROR(VLOOKUP($A19,'Eingabe Ergebnis'!$B:$J,9,0),"")</f>
        <v>0</v>
      </c>
      <c r="I19" s="135">
        <f t="shared" si="0"/>
        <v>384</v>
      </c>
      <c r="J19" s="143">
        <f t="shared" si="1"/>
        <v>76.8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46" t="s">
        <v>644</v>
      </c>
      <c r="R19" s="30"/>
    </row>
    <row r="20" spans="1:18" ht="16.5">
      <c r="A20" s="135" t="s">
        <v>785</v>
      </c>
      <c r="B20" s="57" t="s">
        <v>680</v>
      </c>
      <c r="C20" s="44">
        <f>_xlfn.IFERROR(VLOOKUP($A20,'Eingabe Ergebnis'!$B:$J,4,0),"")</f>
        <v>91</v>
      </c>
      <c r="D20" s="44">
        <f>_xlfn.IFERROR(VLOOKUP($A20,'Eingabe Ergebnis'!$B:$J,5,0),"")</f>
        <v>81</v>
      </c>
      <c r="E20" s="44">
        <f>_xlfn.IFERROR(VLOOKUP($A20,'Eingabe Ergebnis'!$B:$J,6,0),"")</f>
        <v>75</v>
      </c>
      <c r="F20" s="44">
        <f>_xlfn.IFERROR(VLOOKUP($A20,'Eingabe Ergebnis'!$B:$J,7,0),"")</f>
        <v>82</v>
      </c>
      <c r="G20" s="44">
        <f>_xlfn.IFERROR(VLOOKUP($A20,'Eingabe Ergebnis'!$B:$J,8,0),"")</f>
        <v>85</v>
      </c>
      <c r="H20" s="44">
        <f>_xlfn.IFERROR(VLOOKUP($A20,'Eingabe Ergebnis'!$B:$J,9,0),"")</f>
        <v>0</v>
      </c>
      <c r="I20" s="135">
        <f t="shared" si="0"/>
        <v>414</v>
      </c>
      <c r="J20" s="143">
        <f t="shared" si="1"/>
        <v>82.8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46" t="s">
        <v>644</v>
      </c>
      <c r="R20" s="30"/>
    </row>
    <row r="21" spans="1:18" ht="16.5">
      <c r="A21" s="136" t="s">
        <v>787</v>
      </c>
      <c r="B21" s="57" t="s">
        <v>682</v>
      </c>
      <c r="C21" s="44">
        <f>_xlfn.IFERROR(VLOOKUP($A21,'Eingabe Ergebnis'!$B:$J,4,0),"")</f>
        <v>0</v>
      </c>
      <c r="D21" s="44">
        <f>_xlfn.IFERROR(VLOOKUP($A21,'Eingabe Ergebnis'!$B:$J,5,0),"")</f>
        <v>0</v>
      </c>
      <c r="E21" s="44">
        <f>_xlfn.IFERROR(VLOOKUP($A21,'Eingabe Ergebnis'!$B:$J,6,0),"")</f>
        <v>0</v>
      </c>
      <c r="F21" s="44">
        <f>_xlfn.IFERROR(VLOOKUP($A21,'Eingabe Ergebnis'!$B:$J,7,0),"")</f>
        <v>0</v>
      </c>
      <c r="G21" s="44">
        <f>_xlfn.IFERROR(VLOOKUP($A21,'Eingabe Ergebnis'!$B:$J,8,0),"")</f>
        <v>0</v>
      </c>
      <c r="H21" s="44">
        <f>_xlfn.IFERROR(VLOOKUP($A21,'Eingabe Ergebnis'!$B:$J,9,0),"")</f>
        <v>0</v>
      </c>
      <c r="I21" s="135">
        <f t="shared" si="0"/>
        <v>0</v>
      </c>
      <c r="J21" s="143">
        <f t="shared" si="1"/>
      </c>
      <c r="Q21" s="146" t="s">
        <v>644</v>
      </c>
      <c r="R21" s="30"/>
    </row>
    <row r="22" spans="1:18" s="45" customFormat="1" ht="16.5">
      <c r="A22" s="135" t="s">
        <v>788</v>
      </c>
      <c r="B22" s="57" t="s">
        <v>683</v>
      </c>
      <c r="C22" s="44">
        <f>_xlfn.IFERROR(VLOOKUP($A22,'Eingabe Ergebnis'!$B:$J,4,0),"")</f>
        <v>0</v>
      </c>
      <c r="D22" s="44">
        <f>_xlfn.IFERROR(VLOOKUP($A22,'Eingabe Ergebnis'!$B:$J,5,0),"")</f>
        <v>0</v>
      </c>
      <c r="E22" s="44">
        <f>_xlfn.IFERROR(VLOOKUP($A22,'Eingabe Ergebnis'!$B:$J,6,0),"")</f>
        <v>0</v>
      </c>
      <c r="F22" s="44">
        <f>_xlfn.IFERROR(VLOOKUP($A22,'Eingabe Ergebnis'!$B:$J,7,0),"")</f>
        <v>0</v>
      </c>
      <c r="G22" s="44">
        <f>_xlfn.IFERROR(VLOOKUP($A22,'Eingabe Ergebnis'!$B:$J,8,0),"")</f>
        <v>0</v>
      </c>
      <c r="H22" s="44">
        <f>_xlfn.IFERROR(VLOOKUP($A22,'Eingabe Ergebnis'!$B:$J,9,0),"")</f>
        <v>0</v>
      </c>
      <c r="I22" s="135">
        <f t="shared" si="0"/>
        <v>0</v>
      </c>
      <c r="J22" s="144">
        <f t="shared" si="1"/>
      </c>
      <c r="K22" s="45">
        <f t="shared" si="2"/>
        <v>0</v>
      </c>
      <c r="L22" s="45">
        <f t="shared" si="2"/>
        <v>0</v>
      </c>
      <c r="M22" s="45">
        <f t="shared" si="2"/>
        <v>0</v>
      </c>
      <c r="N22" s="45">
        <f t="shared" si="2"/>
        <v>0</v>
      </c>
      <c r="O22" s="45">
        <f t="shared" si="2"/>
        <v>0</v>
      </c>
      <c r="P22" s="45">
        <f t="shared" si="2"/>
        <v>0</v>
      </c>
      <c r="Q22" s="147" t="s">
        <v>644</v>
      </c>
      <c r="R22" s="30"/>
    </row>
    <row r="23" spans="1:18" s="45" customFormat="1" ht="16.5">
      <c r="A23" s="135" t="s">
        <v>791</v>
      </c>
      <c r="B23" s="57" t="s">
        <v>681</v>
      </c>
      <c r="C23" s="44">
        <f>_xlfn.IFERROR(VLOOKUP($A23,'Eingabe Ergebnis'!$B:$J,4,0),"")</f>
        <v>0</v>
      </c>
      <c r="D23" s="44">
        <f>_xlfn.IFERROR(VLOOKUP($A23,'Eingabe Ergebnis'!$B:$J,5,0),"")</f>
        <v>0</v>
      </c>
      <c r="E23" s="44">
        <f>_xlfn.IFERROR(VLOOKUP($A23,'Eingabe Ergebnis'!$B:$J,6,0),"")</f>
        <v>0</v>
      </c>
      <c r="F23" s="44">
        <f>_xlfn.IFERROR(VLOOKUP($A23,'Eingabe Ergebnis'!$B:$J,7,0),"")</f>
        <v>0</v>
      </c>
      <c r="G23" s="44">
        <f>_xlfn.IFERROR(VLOOKUP($A23,'Eingabe Ergebnis'!$B:$J,8,0),"")</f>
        <v>0</v>
      </c>
      <c r="H23" s="44">
        <f>_xlfn.IFERROR(VLOOKUP($A23,'Eingabe Ergebnis'!$B:$J,9,0),"")</f>
        <v>0</v>
      </c>
      <c r="I23" s="135">
        <f t="shared" si="0"/>
        <v>0</v>
      </c>
      <c r="J23" s="144">
        <f t="shared" si="1"/>
      </c>
      <c r="K23" s="45">
        <f aca="true" t="shared" si="3" ref="K23:P23">Farbe</f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 t="shared" si="3"/>
        <v>0</v>
      </c>
      <c r="P23" s="45">
        <f t="shared" si="3"/>
        <v>0</v>
      </c>
      <c r="Q23" s="147" t="s">
        <v>644</v>
      </c>
      <c r="R23" s="30"/>
    </row>
    <row r="24" spans="1:18" s="45" customFormat="1" ht="16.5">
      <c r="A24" s="136" t="s">
        <v>793</v>
      </c>
      <c r="B24" s="57" t="s">
        <v>924</v>
      </c>
      <c r="C24" s="44">
        <f>_xlfn.IFERROR(VLOOKUP($A24,'Eingabe Ergebnis'!$B:$J,4,0),"")</f>
        <v>0</v>
      </c>
      <c r="D24" s="44">
        <f>_xlfn.IFERROR(VLOOKUP($A24,'Eingabe Ergebnis'!$B:$J,5,0),"")</f>
        <v>0</v>
      </c>
      <c r="E24" s="44">
        <f>_xlfn.IFERROR(VLOOKUP($A24,'Eingabe Ergebnis'!$B:$J,6,0),"")</f>
        <v>0</v>
      </c>
      <c r="F24" s="44">
        <f>_xlfn.IFERROR(VLOOKUP($A24,'Eingabe Ergebnis'!$B:$J,7,0),"")</f>
        <v>0</v>
      </c>
      <c r="G24" s="44">
        <f>_xlfn.IFERROR(VLOOKUP($A24,'Eingabe Ergebnis'!$B:$J,8,0),"")</f>
        <v>0</v>
      </c>
      <c r="H24" s="44">
        <f>_xlfn.IFERROR(VLOOKUP($A24,'Eingabe Ergebnis'!$B:$J,9,0),"")</f>
        <v>0</v>
      </c>
      <c r="I24" s="135">
        <f t="shared" si="0"/>
        <v>0</v>
      </c>
      <c r="J24" s="144">
        <f t="shared" si="1"/>
      </c>
      <c r="Q24" s="147" t="s">
        <v>644</v>
      </c>
      <c r="R24" s="30"/>
    </row>
    <row r="25" spans="1:18" s="45" customFormat="1" ht="16.5">
      <c r="A25" s="136" t="s">
        <v>795</v>
      </c>
      <c r="B25" s="57" t="s">
        <v>622</v>
      </c>
      <c r="C25" s="44">
        <f>_xlfn.IFERROR(VLOOKUP($A25,'Eingabe Ergebnis'!$B:$J,4,0),"")</f>
        <v>0</v>
      </c>
      <c r="D25" s="44">
        <f>_xlfn.IFERROR(VLOOKUP($A25,'Eingabe Ergebnis'!$B:$J,5,0),"")</f>
        <v>0</v>
      </c>
      <c r="E25" s="44">
        <f>_xlfn.IFERROR(VLOOKUP($A25,'Eingabe Ergebnis'!$B:$J,6,0),"")</f>
        <v>0</v>
      </c>
      <c r="F25" s="44">
        <f>_xlfn.IFERROR(VLOOKUP($A25,'Eingabe Ergebnis'!$B:$J,7,0),"")</f>
        <v>0</v>
      </c>
      <c r="G25" s="44">
        <f>_xlfn.IFERROR(VLOOKUP($A25,'Eingabe Ergebnis'!$B:$J,8,0),"")</f>
        <v>0</v>
      </c>
      <c r="H25" s="44">
        <f>_xlfn.IFERROR(VLOOKUP($A25,'Eingabe Ergebnis'!$B:$J,9,0),"")</f>
        <v>0</v>
      </c>
      <c r="I25" s="135">
        <f t="shared" si="0"/>
        <v>0</v>
      </c>
      <c r="J25" s="144">
        <f t="shared" si="1"/>
      </c>
      <c r="Q25" s="147" t="s">
        <v>644</v>
      </c>
      <c r="R25" s="30"/>
    </row>
    <row r="26" spans="1:18" s="45" customFormat="1" ht="16.5">
      <c r="A26" s="136" t="s">
        <v>797</v>
      </c>
      <c r="B26" s="57" t="s">
        <v>636</v>
      </c>
      <c r="C26" s="44">
        <f>_xlfn.IFERROR(VLOOKUP($A26,'Eingabe Ergebnis'!$B:$J,4,0),"")</f>
        <v>78</v>
      </c>
      <c r="D26" s="44">
        <f>_xlfn.IFERROR(VLOOKUP($A26,'Eingabe Ergebnis'!$B:$J,5,0),"")</f>
        <v>0</v>
      </c>
      <c r="E26" s="44">
        <f>_xlfn.IFERROR(VLOOKUP($A26,'Eingabe Ergebnis'!$B:$J,6,0),"")</f>
        <v>77</v>
      </c>
      <c r="F26" s="44">
        <f>_xlfn.IFERROR(VLOOKUP($A26,'Eingabe Ergebnis'!$B:$J,7,0),"")</f>
        <v>0</v>
      </c>
      <c r="G26" s="44">
        <f>_xlfn.IFERROR(VLOOKUP($A26,'Eingabe Ergebnis'!$B:$J,8,0),"")</f>
        <v>71</v>
      </c>
      <c r="H26" s="44">
        <f>_xlfn.IFERROR(VLOOKUP($A26,'Eingabe Ergebnis'!$B:$J,9,0),"")</f>
        <v>0</v>
      </c>
      <c r="I26" s="135">
        <f t="shared" si="0"/>
        <v>226</v>
      </c>
      <c r="J26" s="144">
        <f t="shared" si="1"/>
        <v>75.33333333333333</v>
      </c>
      <c r="Q26" s="147" t="s">
        <v>644</v>
      </c>
      <c r="R26" s="30"/>
    </row>
    <row r="27" spans="1:18" s="45" customFormat="1" ht="18">
      <c r="A27" s="136" t="s">
        <v>800</v>
      </c>
      <c r="B27" s="57" t="s">
        <v>925</v>
      </c>
      <c r="C27" s="44">
        <f>_xlfn.IFERROR(VLOOKUP($A27,'Eingabe Ergebnis'!$B:$J,4,0),"")</f>
        <v>98</v>
      </c>
      <c r="D27" s="44">
        <f>_xlfn.IFERROR(VLOOKUP($A27,'Eingabe Ergebnis'!$B:$J,5,0),"")</f>
        <v>0</v>
      </c>
      <c r="E27" s="44">
        <f>_xlfn.IFERROR(VLOOKUP($A27,'Eingabe Ergebnis'!$B:$J,6,0),"")</f>
        <v>89</v>
      </c>
      <c r="F27" s="44">
        <f>_xlfn.IFERROR(VLOOKUP($A27,'Eingabe Ergebnis'!$B:$J,7,0),"")</f>
        <v>91</v>
      </c>
      <c r="G27" s="44">
        <f>_xlfn.IFERROR(VLOOKUP($A27,'Eingabe Ergebnis'!$B:$J,8,0),"")</f>
        <v>0</v>
      </c>
      <c r="H27" s="44">
        <f>_xlfn.IFERROR(VLOOKUP($A27,'Eingabe Ergebnis'!$B:$J,9,0),"")</f>
        <v>0</v>
      </c>
      <c r="I27" s="135">
        <f t="shared" si="0"/>
        <v>278</v>
      </c>
      <c r="J27" s="144">
        <f t="shared" si="1"/>
        <v>92.66666666666667</v>
      </c>
      <c r="Q27" s="147" t="s">
        <v>644</v>
      </c>
      <c r="R27" s="30"/>
    </row>
    <row r="28" spans="1:18" s="45" customFormat="1" ht="16.5">
      <c r="A28" s="136" t="s">
        <v>801</v>
      </c>
      <c r="B28" s="57" t="s">
        <v>926</v>
      </c>
      <c r="C28" s="44">
        <f>_xlfn.IFERROR(VLOOKUP($A28,'Eingabe Ergebnis'!$B:$J,4,0),"")</f>
        <v>100</v>
      </c>
      <c r="D28" s="44">
        <f>_xlfn.IFERROR(VLOOKUP($A28,'Eingabe Ergebnis'!$B:$J,5,0),"")</f>
        <v>0</v>
      </c>
      <c r="E28" s="44">
        <f>_xlfn.IFERROR(VLOOKUP($A28,'Eingabe Ergebnis'!$B:$J,6,0),"")</f>
        <v>95</v>
      </c>
      <c r="F28" s="44">
        <f>_xlfn.IFERROR(VLOOKUP($A28,'Eingabe Ergebnis'!$B:$J,7,0),"")</f>
        <v>96</v>
      </c>
      <c r="G28" s="44">
        <f>_xlfn.IFERROR(VLOOKUP($A28,'Eingabe Ergebnis'!$B:$J,8,0),"")</f>
        <v>95</v>
      </c>
      <c r="H28" s="44">
        <f>_xlfn.IFERROR(VLOOKUP($A28,'Eingabe Ergebnis'!$B:$J,9,0),"")</f>
        <v>0</v>
      </c>
      <c r="I28" s="135">
        <f t="shared" si="0"/>
        <v>386</v>
      </c>
      <c r="J28" s="144">
        <f t="shared" si="1"/>
        <v>96.5</v>
      </c>
      <c r="Q28" s="147" t="s">
        <v>644</v>
      </c>
      <c r="R28" s="30"/>
    </row>
    <row r="29" spans="1:18" s="45" customFormat="1" ht="16.5">
      <c r="A29" s="136"/>
      <c r="B29" s="57"/>
      <c r="C29" s="44">
        <f>_xlfn.IFERROR(VLOOKUP($A29,'Eingabe Ergebnis'!$B:$J,4,0),"")</f>
      </c>
      <c r="D29" s="44">
        <f>_xlfn.IFERROR(VLOOKUP($A29,'Eingabe Ergebnis'!$B:$J,5,0),"")</f>
      </c>
      <c r="E29" s="44">
        <f>_xlfn.IFERROR(VLOOKUP($A29,'Eingabe Ergebnis'!$B:$J,6,0),"")</f>
      </c>
      <c r="F29" s="44">
        <f>_xlfn.IFERROR(VLOOKUP($A29,'Eingabe Ergebnis'!$B:$J,7,0),"")</f>
      </c>
      <c r="G29" s="44">
        <f>_xlfn.IFERROR(VLOOKUP($A29,'Eingabe Ergebnis'!$B:$J,8,0),"")</f>
      </c>
      <c r="H29" s="44">
        <f>_xlfn.IFERROR(VLOOKUP($A29,'Eingabe Ergebnis'!$B:$J,9,0),"")</f>
      </c>
      <c r="I29" s="135">
        <f t="shared" si="0"/>
        <v>0</v>
      </c>
      <c r="J29" s="144">
        <f t="shared" si="1"/>
      </c>
      <c r="Q29" s="147" t="s">
        <v>644</v>
      </c>
      <c r="R29" s="30"/>
    </row>
    <row r="30" spans="1:18" s="45" customFormat="1" ht="16.5">
      <c r="A30" s="167"/>
      <c r="B30" s="168"/>
      <c r="C30" s="169"/>
      <c r="D30" s="169"/>
      <c r="E30" s="169"/>
      <c r="F30" s="169"/>
      <c r="G30" s="169"/>
      <c r="H30" s="169"/>
      <c r="I30" s="167"/>
      <c r="J30" s="170"/>
      <c r="K30" s="171"/>
      <c r="L30" s="171"/>
      <c r="M30" s="171"/>
      <c r="N30" s="171"/>
      <c r="O30" s="171"/>
      <c r="P30" s="171"/>
      <c r="Q30" s="172"/>
      <c r="R30" s="30"/>
    </row>
    <row r="31" spans="1:19" ht="17.25">
      <c r="A31" s="55"/>
      <c r="B31" s="36" t="s">
        <v>637</v>
      </c>
      <c r="C31" s="37">
        <f aca="true" t="shared" si="4" ref="C31:I31">_xlfn.COUNTIFS(C4:C30,"&gt;0")</f>
        <v>15</v>
      </c>
      <c r="D31" s="37">
        <f t="shared" si="4"/>
        <v>11</v>
      </c>
      <c r="E31" s="37">
        <f t="shared" si="4"/>
        <v>16</v>
      </c>
      <c r="F31" s="37">
        <f t="shared" si="4"/>
        <v>12</v>
      </c>
      <c r="G31" s="37">
        <f t="shared" si="4"/>
        <v>10</v>
      </c>
      <c r="H31" s="37">
        <f t="shared" si="4"/>
        <v>0</v>
      </c>
      <c r="I31" s="148">
        <f t="shared" si="4"/>
        <v>16</v>
      </c>
      <c r="J31" s="142"/>
      <c r="K31" s="149"/>
      <c r="L31" s="149"/>
      <c r="M31" s="149"/>
      <c r="N31" s="149"/>
      <c r="O31" s="149"/>
      <c r="P31" s="149"/>
      <c r="Q31" s="150"/>
      <c r="S31" s="30"/>
    </row>
    <row r="32" spans="1:10" ht="17.25">
      <c r="A32" s="11"/>
      <c r="B32" s="32" t="s">
        <v>1</v>
      </c>
      <c r="C32" s="166">
        <f aca="true" t="shared" si="5" ref="C32:H32">SUM(C4:C30)</f>
        <v>1298</v>
      </c>
      <c r="D32" s="166">
        <f t="shared" si="5"/>
        <v>850</v>
      </c>
      <c r="E32" s="166">
        <f t="shared" si="5"/>
        <v>1303</v>
      </c>
      <c r="F32" s="166">
        <f t="shared" si="5"/>
        <v>1044</v>
      </c>
      <c r="G32" s="166">
        <f t="shared" si="5"/>
        <v>838</v>
      </c>
      <c r="H32" s="166">
        <f t="shared" si="5"/>
        <v>0</v>
      </c>
      <c r="I32" s="173">
        <f>IF(I31="","",SUM(I4:I24))</f>
        <v>4443</v>
      </c>
      <c r="J32" s="174"/>
    </row>
    <row r="33" spans="1:10" ht="17.25">
      <c r="A33" s="11"/>
      <c r="B33" s="32" t="s">
        <v>2</v>
      </c>
      <c r="C33" s="33">
        <f>_xlfn.IFERROR(C32/C31,"")</f>
        <v>86.53333333333333</v>
      </c>
      <c r="D33" s="33">
        <f>_xlfn.IFERROR(D32/D31,"")</f>
        <v>77.27272727272727</v>
      </c>
      <c r="E33" s="33">
        <f>_xlfn.IFERROR(E32/E31,"")</f>
        <v>81.4375</v>
      </c>
      <c r="F33" s="33">
        <f>_xlfn.IFERROR(F32/F31,"")</f>
        <v>87</v>
      </c>
      <c r="G33" s="33">
        <f>_xlfn.IFERROR(G32/G31,"")</f>
        <v>83.8</v>
      </c>
      <c r="H33" s="33">
        <f>_xlfn.IFERROR(H32/H31,"")</f>
      </c>
      <c r="I33" s="137"/>
      <c r="J33" s="135"/>
    </row>
    <row r="34" spans="1:10" ht="17.25" hidden="1">
      <c r="A34" s="11"/>
      <c r="B34" s="32" t="s">
        <v>995</v>
      </c>
      <c r="C34" s="166">
        <f aca="true" t="shared" si="6" ref="C34:H34">COUNTIF(C4:C30,"=0")</f>
        <v>10</v>
      </c>
      <c r="D34" s="166">
        <f t="shared" si="6"/>
        <v>14</v>
      </c>
      <c r="E34" s="166">
        <f t="shared" si="6"/>
        <v>9</v>
      </c>
      <c r="F34" s="166">
        <f t="shared" si="6"/>
        <v>13</v>
      </c>
      <c r="G34" s="166">
        <f t="shared" si="6"/>
        <v>15</v>
      </c>
      <c r="H34" s="166">
        <f t="shared" si="6"/>
        <v>25</v>
      </c>
      <c r="I34" s="137"/>
      <c r="J34" s="135"/>
    </row>
    <row r="35" spans="1:10" ht="18">
      <c r="A35" s="11"/>
      <c r="B35" s="34" t="s">
        <v>996</v>
      </c>
      <c r="C35" s="35">
        <f aca="true" t="shared" si="7" ref="C35:H35">IF(C31=0,"",IF(C31&gt;=5,SMALL(C4:C30,C34+1)+SMALL(C4:C30,C34+2)+SMALL(C4:C30,C34+3)+SMALL(C4:C30,C34+4)+SMALL(C4:C30,C34+5),IF(C31=4,SMALL(C4:C30,C34+1)+SMALL(C4:C30,C34+2)+SMALL(C4:C30,C34+3)+SMALL(C4:C30,C34+4)+108,IF(C31&gt;=3,SMALL(C4:C30,C34+1)+SMALL(C4:C30,C34+2)+SMALL(C4:C30,C34+3)+2*108,IF(C31=2,SMALL(C4:C30,C34+1)+SMALL(C4:C30,C34+2)+3*108,IF(C31=1,SMALL(C4:C30,C34+1)+4*108,))))))</f>
        <v>392</v>
      </c>
      <c r="D35" s="35">
        <f t="shared" si="7"/>
        <v>369</v>
      </c>
      <c r="E35" s="35">
        <f t="shared" si="7"/>
        <v>375</v>
      </c>
      <c r="F35" s="35">
        <f t="shared" si="7"/>
        <v>405</v>
      </c>
      <c r="G35" s="35">
        <f t="shared" si="7"/>
        <v>384</v>
      </c>
      <c r="H35" s="35">
        <f t="shared" si="7"/>
      </c>
      <c r="I35" s="138">
        <f>IF(SUM(C35:H35)=0,"",SUM(C35:H35))</f>
        <v>1925</v>
      </c>
      <c r="J35" s="141"/>
    </row>
    <row r="38" spans="1:9" ht="18">
      <c r="A38" s="179" t="s">
        <v>997</v>
      </c>
      <c r="B38" s="171"/>
      <c r="C38" s="171"/>
      <c r="D38" s="171"/>
      <c r="E38" s="171"/>
      <c r="F38" s="171"/>
      <c r="G38" s="171"/>
      <c r="H38" s="171"/>
      <c r="I38" s="171"/>
    </row>
  </sheetData>
  <sheetProtection/>
  <mergeCells count="1"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157"/>
  <sheetViews>
    <sheetView showZeros="0" zoomScale="120" zoomScaleNormal="120" zoomScalePageLayoutView="0" workbookViewId="0" topLeftCell="A1">
      <pane xSplit="6" ySplit="3" topLeftCell="G13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57" sqref="A157"/>
    </sheetView>
  </sheetViews>
  <sheetFormatPr defaultColWidth="11.421875" defaultRowHeight="15"/>
  <cols>
    <col min="1" max="1" width="6.7109375" style="0" bestFit="1" customWidth="1"/>
    <col min="2" max="2" width="13.28125" style="129" hidden="1" customWidth="1"/>
    <col min="3" max="3" width="10.28125" style="129" hidden="1" customWidth="1"/>
    <col min="4" max="4" width="16.57421875" style="0" bestFit="1" customWidth="1"/>
    <col min="5" max="5" width="12.8515625" style="129" bestFit="1" customWidth="1"/>
    <col min="6" max="6" width="6.7109375" style="0" bestFit="1" customWidth="1"/>
    <col min="7" max="13" width="6.8515625" style="0" customWidth="1"/>
    <col min="14" max="15" width="5.57421875" style="0" bestFit="1" customWidth="1"/>
    <col min="16" max="17" width="6.8515625" style="0" customWidth="1"/>
  </cols>
  <sheetData>
    <row r="2" spans="1:17" ht="14.25">
      <c r="A2" s="122"/>
      <c r="B2" s="126"/>
      <c r="C2" s="126"/>
      <c r="D2" s="122"/>
      <c r="E2" s="126"/>
      <c r="F2" s="161" t="s">
        <v>946</v>
      </c>
      <c r="G2" s="122">
        <v>108</v>
      </c>
      <c r="H2" s="122">
        <v>108</v>
      </c>
      <c r="I2" s="122">
        <v>108</v>
      </c>
      <c r="J2" s="122">
        <v>108</v>
      </c>
      <c r="K2" s="122">
        <v>108</v>
      </c>
      <c r="L2" s="122"/>
      <c r="M2" s="122"/>
      <c r="N2" s="122"/>
      <c r="O2" s="122"/>
      <c r="P2" s="122"/>
      <c r="Q2" s="122"/>
    </row>
    <row r="3" spans="1:17" s="154" customFormat="1" ht="30.75" customHeight="1">
      <c r="A3" s="157" t="s">
        <v>896</v>
      </c>
      <c r="B3" s="158" t="s">
        <v>895</v>
      </c>
      <c r="C3" s="158" t="s">
        <v>9</v>
      </c>
      <c r="D3" s="157" t="s">
        <v>0</v>
      </c>
      <c r="E3" s="158" t="s">
        <v>8</v>
      </c>
      <c r="F3" s="159" t="s">
        <v>898</v>
      </c>
      <c r="G3" s="160" t="s">
        <v>899</v>
      </c>
      <c r="H3" s="160" t="s">
        <v>900</v>
      </c>
      <c r="I3" s="160" t="s">
        <v>901</v>
      </c>
      <c r="J3" s="160" t="s">
        <v>902</v>
      </c>
      <c r="K3" s="160" t="s">
        <v>903</v>
      </c>
      <c r="L3" s="160" t="s">
        <v>904</v>
      </c>
      <c r="M3" s="160" t="s">
        <v>940</v>
      </c>
      <c r="N3" s="160" t="s">
        <v>942</v>
      </c>
      <c r="O3" s="160" t="s">
        <v>943</v>
      </c>
      <c r="P3" s="160" t="s">
        <v>941</v>
      </c>
      <c r="Q3" s="160" t="s">
        <v>944</v>
      </c>
    </row>
    <row r="4" spans="1:37" ht="9" customHeight="1">
      <c r="A4" s="198" t="s">
        <v>214</v>
      </c>
      <c r="B4" s="156" t="s">
        <v>215</v>
      </c>
      <c r="C4" s="156" t="s">
        <v>216</v>
      </c>
      <c r="D4" s="197" t="str">
        <f>B4&amp;", "&amp;C4</f>
        <v>Hase, Torben</v>
      </c>
      <c r="E4" s="197" t="s">
        <v>912</v>
      </c>
      <c r="F4" s="198" t="s">
        <v>25</v>
      </c>
      <c r="G4" s="155">
        <f>_xlfn.IFERROR(IF(VLOOKUP($A4,'Eingabe Ergebnis'!$B:$J,4,0)=0,G$2,VLOOKUP($A4,'Eingabe Ergebnis'!$B:$J,4,0)),"Fehler")</f>
        <v>74</v>
      </c>
      <c r="H4" s="155">
        <f>_xlfn.IFERROR(IF(VLOOKUP($A4,'Eingabe Ergebnis'!$B:$J,5,0)=0,H$2,VLOOKUP($A4,'Eingabe Ergebnis'!$B:$J,5,0)),"Fehler")</f>
        <v>68</v>
      </c>
      <c r="I4" s="155">
        <f>_xlfn.IFERROR(IF(VLOOKUP($A4,'Eingabe Ergebnis'!$B:$J,6,0)=0,I$2,VLOOKUP($A4,'Eingabe Ergebnis'!$B:$J,6,0)),"Fehler")</f>
        <v>65</v>
      </c>
      <c r="J4" s="155">
        <f>_xlfn.IFERROR(IF(VLOOKUP($A4,'Eingabe Ergebnis'!$B:$J,7,0)=0,J$2,VLOOKUP($A4,'Eingabe Ergebnis'!$B:$J,7,0)),"Fehler")</f>
        <v>108</v>
      </c>
      <c r="K4" s="155">
        <f>_xlfn.IFERROR(IF(VLOOKUP($A4,'Eingabe Ergebnis'!$B:$J,8,0)=0,K$2,VLOOKUP($A4,'Eingabe Ergebnis'!$B:$J,8,0)),"Fehler")</f>
        <v>71</v>
      </c>
      <c r="L4" s="155">
        <f>_xlfn.IFERROR(IF(VLOOKUP($A4,'Eingabe Ergebnis'!$B:$J,9,0)=0,L$2,VLOOKUP($A4,'Eingabe Ergebnis'!$B:$J,9,0)),"Fehler")</f>
        <v>0</v>
      </c>
      <c r="M4" s="155">
        <f aca="true" t="shared" si="0" ref="M4:M35">SUM(G4:L4)</f>
        <v>386</v>
      </c>
      <c r="N4" s="155">
        <f aca="true" t="shared" si="1" ref="N4:N35">IF(COUNTIF($G4:$L4,"&gt;0")&gt;=5,LARGE($G4:$L4,1),0)</f>
        <v>108</v>
      </c>
      <c r="O4" s="155">
        <f aca="true" t="shared" si="2" ref="O4:O35">IF(COUNTIF($G4:$L4,"&gt;0")&gt;=6,LARGE($G4:$L4,2),0)</f>
        <v>0</v>
      </c>
      <c r="P4" s="155">
        <f aca="true" t="shared" si="3" ref="P4:P35">M4-N4-O4</f>
        <v>278</v>
      </c>
      <c r="Q4" s="155">
        <f>RANK(P4,$P$4:$P152,1)</f>
        <v>1</v>
      </c>
      <c r="S4" s="124"/>
      <c r="U4" s="124"/>
      <c r="W4" s="124"/>
      <c r="Y4" s="124"/>
      <c r="AA4" s="124"/>
      <c r="AC4" s="124"/>
      <c r="AE4" s="124"/>
      <c r="AG4" s="124"/>
      <c r="AI4" s="124"/>
      <c r="AK4" s="124"/>
    </row>
    <row r="5" spans="1:17" ht="9" customHeight="1">
      <c r="A5" s="198" t="s">
        <v>201</v>
      </c>
      <c r="B5" s="156" t="s">
        <v>202</v>
      </c>
      <c r="C5" s="156" t="s">
        <v>203</v>
      </c>
      <c r="D5" s="197" t="str">
        <f>B5&amp;", "&amp;C5</f>
        <v>Hane, Margarete</v>
      </c>
      <c r="E5" s="197" t="s">
        <v>564</v>
      </c>
      <c r="F5" s="198" t="s">
        <v>154</v>
      </c>
      <c r="G5" s="155">
        <f>_xlfn.IFERROR(IF(VLOOKUP($A5,'Eingabe Ergebnis'!$B:$J,4,0)=0,G$2,VLOOKUP($A5,'Eingabe Ergebnis'!$B:$J,4,0)),"Fehler")</f>
        <v>73</v>
      </c>
      <c r="H5" s="155">
        <f>_xlfn.IFERROR(IF(VLOOKUP($A5,'Eingabe Ergebnis'!$B:$J,5,0)=0,H$2,VLOOKUP($A5,'Eingabe Ergebnis'!$B:$J,5,0)),"Fehler")</f>
        <v>66</v>
      </c>
      <c r="I5" s="155">
        <f>_xlfn.IFERROR(IF(VLOOKUP($A5,'Eingabe Ergebnis'!$B:$J,6,0)=0,I$2,VLOOKUP($A5,'Eingabe Ergebnis'!$B:$J,6,0)),"Fehler")</f>
        <v>70</v>
      </c>
      <c r="J5" s="155">
        <f>_xlfn.IFERROR(IF(VLOOKUP($A5,'Eingabe Ergebnis'!$B:$J,7,0)=0,J$2,VLOOKUP($A5,'Eingabe Ergebnis'!$B:$J,7,0)),"Fehler")</f>
        <v>72</v>
      </c>
      <c r="K5" s="155">
        <f>_xlfn.IFERROR(IF(VLOOKUP($A5,'Eingabe Ergebnis'!$B:$J,8,0)=0,K$2,VLOOKUP($A5,'Eingabe Ergebnis'!$B:$J,8,0)),"Fehler")</f>
        <v>74</v>
      </c>
      <c r="L5" s="155">
        <f>_xlfn.IFERROR(IF(VLOOKUP($A5,'Eingabe Ergebnis'!$B:$J,9,0)=0,L$2,VLOOKUP($A5,'Eingabe Ergebnis'!$B:$J,9,0)),"Fehler")</f>
        <v>0</v>
      </c>
      <c r="M5" s="155">
        <f t="shared" si="0"/>
        <v>355</v>
      </c>
      <c r="N5" s="155">
        <f t="shared" si="1"/>
        <v>74</v>
      </c>
      <c r="O5" s="155">
        <f t="shared" si="2"/>
        <v>0</v>
      </c>
      <c r="P5" s="155">
        <f t="shared" si="3"/>
        <v>281</v>
      </c>
      <c r="Q5" s="155">
        <f>RANK(P5,$P$4:$P153,1)</f>
        <v>2</v>
      </c>
    </row>
    <row r="6" spans="1:17" ht="9" customHeight="1">
      <c r="A6" s="198" t="s">
        <v>274</v>
      </c>
      <c r="B6" s="156" t="s">
        <v>275</v>
      </c>
      <c r="C6" s="156" t="s">
        <v>110</v>
      </c>
      <c r="D6" s="197" t="str">
        <f>B6&amp;", "&amp;C6</f>
        <v>Kleiber, Martin</v>
      </c>
      <c r="E6" s="197" t="s">
        <v>912</v>
      </c>
      <c r="F6" s="198" t="s">
        <v>25</v>
      </c>
      <c r="G6" s="155">
        <f>_xlfn.IFERROR(IF(VLOOKUP($A6,'Eingabe Ergebnis'!$B:$J,4,0)=0,G$2,VLOOKUP($A6,'Eingabe Ergebnis'!$B:$J,4,0)),"Fehler")</f>
        <v>68</v>
      </c>
      <c r="H6" s="155">
        <f>_xlfn.IFERROR(IF(VLOOKUP($A6,'Eingabe Ergebnis'!$B:$J,5,0)=0,H$2,VLOOKUP($A6,'Eingabe Ergebnis'!$B:$J,5,0)),"Fehler")</f>
        <v>71</v>
      </c>
      <c r="I6" s="155">
        <f>_xlfn.IFERROR(IF(VLOOKUP($A6,'Eingabe Ergebnis'!$B:$J,6,0)=0,I$2,VLOOKUP($A6,'Eingabe Ergebnis'!$B:$J,6,0)),"Fehler")</f>
        <v>72</v>
      </c>
      <c r="J6" s="155">
        <f>_xlfn.IFERROR(IF(VLOOKUP($A6,'Eingabe Ergebnis'!$B:$J,7,0)=0,J$2,VLOOKUP($A6,'Eingabe Ergebnis'!$B:$J,7,0)),"Fehler")</f>
        <v>108</v>
      </c>
      <c r="K6" s="155">
        <v>73</v>
      </c>
      <c r="L6" s="155">
        <f>_xlfn.IFERROR(IF(VLOOKUP($A6,'Eingabe Ergebnis'!$B:$J,9,0)=0,L$2,VLOOKUP($A6,'Eingabe Ergebnis'!$B:$J,9,0)),"Fehler")</f>
        <v>0</v>
      </c>
      <c r="M6" s="155">
        <f t="shared" si="0"/>
        <v>392</v>
      </c>
      <c r="N6" s="155">
        <f t="shared" si="1"/>
        <v>108</v>
      </c>
      <c r="O6" s="155">
        <f t="shared" si="2"/>
        <v>0</v>
      </c>
      <c r="P6" s="155">
        <f t="shared" si="3"/>
        <v>284</v>
      </c>
      <c r="Q6" s="155">
        <f>RANK(P6,$P$4:$P154,1)</f>
        <v>3</v>
      </c>
    </row>
    <row r="7" spans="1:17" ht="9" customHeight="1">
      <c r="A7" s="198" t="s">
        <v>460</v>
      </c>
      <c r="B7" s="156" t="s">
        <v>461</v>
      </c>
      <c r="C7" s="156" t="s">
        <v>225</v>
      </c>
      <c r="D7" s="197" t="str">
        <f>B7&amp;", "&amp;C7</f>
        <v>Schweizerhof, Frank</v>
      </c>
      <c r="E7" s="197" t="s">
        <v>562</v>
      </c>
      <c r="F7" s="198" t="s">
        <v>25</v>
      </c>
      <c r="G7" s="155">
        <f>_xlfn.IFERROR(IF(VLOOKUP($A7,'Eingabe Ergebnis'!$B:$J,4,0)=0,G$2,VLOOKUP($A7,'Eingabe Ergebnis'!$B:$J,4,0)),"Fehler")</f>
        <v>73</v>
      </c>
      <c r="H7" s="155">
        <f>_xlfn.IFERROR(IF(VLOOKUP($A7,'Eingabe Ergebnis'!$B:$J,5,0)=0,H$2,VLOOKUP($A7,'Eingabe Ergebnis'!$B:$J,5,0)),"Fehler")</f>
        <v>71</v>
      </c>
      <c r="I7" s="155">
        <f>_xlfn.IFERROR(IF(VLOOKUP($A7,'Eingabe Ergebnis'!$B:$J,6,0)=0,I$2,VLOOKUP($A7,'Eingabe Ergebnis'!$B:$J,6,0)),"Fehler")</f>
        <v>73</v>
      </c>
      <c r="J7" s="155">
        <f>_xlfn.IFERROR(IF(VLOOKUP($A7,'Eingabe Ergebnis'!$B:$J,7,0)=0,J$2,VLOOKUP($A7,'Eingabe Ergebnis'!$B:$J,7,0)),"Fehler")</f>
        <v>69</v>
      </c>
      <c r="K7" s="155">
        <f>_xlfn.IFERROR(IF(VLOOKUP($A7,'Eingabe Ergebnis'!$B:$J,8,0)=0,K$2,VLOOKUP($A7,'Eingabe Ergebnis'!$B:$J,8,0)),"Fehler")</f>
        <v>108</v>
      </c>
      <c r="L7" s="155">
        <f>_xlfn.IFERROR(IF(VLOOKUP($A7,'Eingabe Ergebnis'!$B:$J,9,0)=0,L$2,VLOOKUP($A7,'Eingabe Ergebnis'!$B:$J,9,0)),"Fehler")</f>
        <v>0</v>
      </c>
      <c r="M7" s="155">
        <f t="shared" si="0"/>
        <v>394</v>
      </c>
      <c r="N7" s="155">
        <f t="shared" si="1"/>
        <v>108</v>
      </c>
      <c r="O7" s="155">
        <f t="shared" si="2"/>
        <v>0</v>
      </c>
      <c r="P7" s="155">
        <f t="shared" si="3"/>
        <v>286</v>
      </c>
      <c r="Q7" s="155">
        <f>RANK(P7,$P$4:$P155,1)</f>
        <v>4</v>
      </c>
    </row>
    <row r="8" spans="1:17" ht="9" customHeight="1">
      <c r="A8" s="198" t="s">
        <v>979</v>
      </c>
      <c r="B8" s="156"/>
      <c r="C8" s="156"/>
      <c r="D8" s="197" t="s">
        <v>981</v>
      </c>
      <c r="E8" s="197" t="s">
        <v>562</v>
      </c>
      <c r="F8" s="198" t="s">
        <v>25</v>
      </c>
      <c r="G8" s="155">
        <f>_xlfn.IFERROR(IF(VLOOKUP($A8,'Eingabe Ergebnis'!$B:$J,4,0)=0,G$2,VLOOKUP($A8,'Eingabe Ergebnis'!$B:$J,4,0)),"Fehler")</f>
        <v>75</v>
      </c>
      <c r="H8" s="155">
        <f>_xlfn.IFERROR(IF(VLOOKUP($A8,'Eingabe Ergebnis'!$B:$J,5,0)=0,H$2,VLOOKUP($A8,'Eingabe Ergebnis'!$B:$J,5,0)),"Fehler")</f>
        <v>68</v>
      </c>
      <c r="I8" s="155">
        <f>_xlfn.IFERROR(IF(VLOOKUP($A8,'Eingabe Ergebnis'!$B:$J,6,0)=0,I$2,VLOOKUP($A8,'Eingabe Ergebnis'!$B:$J,6,0)),"Fehler")</f>
        <v>69</v>
      </c>
      <c r="J8" s="155">
        <f>_xlfn.IFERROR(IF(VLOOKUP($A8,'Eingabe Ergebnis'!$B:$J,7,0)=0,J$2,VLOOKUP($A8,'Eingabe Ergebnis'!$B:$J,7,0)),"Fehler")</f>
        <v>76</v>
      </c>
      <c r="K8" s="155">
        <f>_xlfn.IFERROR(IF(VLOOKUP($A8,'Eingabe Ergebnis'!$B:$J,8,0)=0,K$2,VLOOKUP($A8,'Eingabe Ergebnis'!$B:$J,8,0)),"Fehler")</f>
        <v>74</v>
      </c>
      <c r="L8" s="155">
        <f>_xlfn.IFERROR(IF(VLOOKUP($A8,'Eingabe Ergebnis'!$B:$J,9,0)=0,L$2,VLOOKUP($A8,'Eingabe Ergebnis'!$B:$J,9,0)),"Fehler")</f>
        <v>0</v>
      </c>
      <c r="M8" s="155">
        <f t="shared" si="0"/>
        <v>362</v>
      </c>
      <c r="N8" s="155">
        <f t="shared" si="1"/>
        <v>76</v>
      </c>
      <c r="O8" s="155">
        <f t="shared" si="2"/>
        <v>0</v>
      </c>
      <c r="P8" s="155">
        <f t="shared" si="3"/>
        <v>286</v>
      </c>
      <c r="Q8" s="155">
        <f>RANK(P8,$P$4:$P156,1)</f>
        <v>4</v>
      </c>
    </row>
    <row r="9" spans="1:17" ht="9" customHeight="1">
      <c r="A9" s="198" t="s">
        <v>812</v>
      </c>
      <c r="B9" s="156" t="s">
        <v>811</v>
      </c>
      <c r="C9" s="156" t="s">
        <v>813</v>
      </c>
      <c r="D9" s="197" t="str">
        <f aca="true" t="shared" si="4" ref="D9:D18">B9&amp;", "&amp;C9</f>
        <v>Felderhoff, Arndt</v>
      </c>
      <c r="E9" s="197" t="s">
        <v>562</v>
      </c>
      <c r="F9" s="198" t="s">
        <v>25</v>
      </c>
      <c r="G9" s="155">
        <f>_xlfn.IFERROR(IF(VLOOKUP($A9,'Eingabe Ergebnis'!$B:$J,4,0)=0,G$2,VLOOKUP($A9,'Eingabe Ergebnis'!$B:$J,4,0)),"Fehler")</f>
        <v>82</v>
      </c>
      <c r="H9" s="155">
        <f>_xlfn.IFERROR(IF(VLOOKUP($A9,'Eingabe Ergebnis'!$B:$J,5,0)=0,H$2,VLOOKUP($A9,'Eingabe Ergebnis'!$B:$J,5,0)),"Fehler")</f>
        <v>71</v>
      </c>
      <c r="I9" s="155">
        <f>_xlfn.IFERROR(IF(VLOOKUP($A9,'Eingabe Ergebnis'!$B:$J,6,0)=0,I$2,VLOOKUP($A9,'Eingabe Ergebnis'!$B:$J,6,0)),"Fehler")</f>
        <v>72</v>
      </c>
      <c r="J9" s="155">
        <f>_xlfn.IFERROR(IF(VLOOKUP($A9,'Eingabe Ergebnis'!$B:$J,7,0)=0,J$2,VLOOKUP($A9,'Eingabe Ergebnis'!$B:$J,7,0)),"Fehler")</f>
        <v>68</v>
      </c>
      <c r="K9" s="155">
        <f>_xlfn.IFERROR(IF(VLOOKUP($A9,'Eingabe Ergebnis'!$B:$J,8,0)=0,K$2,VLOOKUP($A9,'Eingabe Ergebnis'!$B:$J,8,0)),"Fehler")</f>
        <v>76</v>
      </c>
      <c r="L9" s="155">
        <f>_xlfn.IFERROR(IF(VLOOKUP($A9,'Eingabe Ergebnis'!$B:$J,9,0)=0,L$2,VLOOKUP($A9,'Eingabe Ergebnis'!$B:$J,9,0)),"Fehler")</f>
        <v>0</v>
      </c>
      <c r="M9" s="155">
        <f t="shared" si="0"/>
        <v>369</v>
      </c>
      <c r="N9" s="155">
        <f t="shared" si="1"/>
        <v>82</v>
      </c>
      <c r="O9" s="155">
        <f t="shared" si="2"/>
        <v>0</v>
      </c>
      <c r="P9" s="155">
        <f t="shared" si="3"/>
        <v>287</v>
      </c>
      <c r="Q9" s="155">
        <f>RANK(P9,$P$4:$P157,1)</f>
        <v>6</v>
      </c>
    </row>
    <row r="10" spans="1:17" ht="9" customHeight="1">
      <c r="A10" s="198" t="s">
        <v>142</v>
      </c>
      <c r="B10" s="156" t="s">
        <v>143</v>
      </c>
      <c r="C10" s="156" t="s">
        <v>134</v>
      </c>
      <c r="D10" s="197" t="str">
        <f t="shared" si="4"/>
        <v>Erdbories, Jürgen</v>
      </c>
      <c r="E10" s="197" t="s">
        <v>564</v>
      </c>
      <c r="F10" s="198" t="s">
        <v>25</v>
      </c>
      <c r="G10" s="155">
        <f>_xlfn.IFERROR(IF(VLOOKUP($A10,'Eingabe Ergebnis'!$B:$J,4,0)=0,G$2,VLOOKUP($A10,'Eingabe Ergebnis'!$B:$J,4,0)),"Fehler")</f>
        <v>74</v>
      </c>
      <c r="H10" s="155">
        <f>_xlfn.IFERROR(IF(VLOOKUP($A10,'Eingabe Ergebnis'!$B:$J,5,0)=0,H$2,VLOOKUP($A10,'Eingabe Ergebnis'!$B:$J,5,0)),"Fehler")</f>
        <v>65</v>
      </c>
      <c r="I10" s="155">
        <f>_xlfn.IFERROR(IF(VLOOKUP($A10,'Eingabe Ergebnis'!$B:$J,6,0)=0,I$2,VLOOKUP($A10,'Eingabe Ergebnis'!$B:$J,6,0)),"Fehler")</f>
        <v>108</v>
      </c>
      <c r="J10" s="155">
        <f>_xlfn.IFERROR(IF(VLOOKUP($A10,'Eingabe Ergebnis'!$B:$J,7,0)=0,J$2,VLOOKUP($A10,'Eingabe Ergebnis'!$B:$J,7,0)),"Fehler")</f>
        <v>78</v>
      </c>
      <c r="K10" s="155">
        <f>_xlfn.IFERROR(IF(VLOOKUP($A10,'Eingabe Ergebnis'!$B:$J,8,0)=0,K$2,VLOOKUP($A10,'Eingabe Ergebnis'!$B:$J,8,0)),"Fehler")</f>
        <v>75</v>
      </c>
      <c r="L10" s="155">
        <f>_xlfn.IFERROR(IF(VLOOKUP($A10,'Eingabe Ergebnis'!$B:$J,9,0)=0,L$2,VLOOKUP($A10,'Eingabe Ergebnis'!$B:$J,9,0)),"Fehler")</f>
        <v>0</v>
      </c>
      <c r="M10" s="155">
        <f t="shared" si="0"/>
        <v>400</v>
      </c>
      <c r="N10" s="155">
        <f t="shared" si="1"/>
        <v>108</v>
      </c>
      <c r="O10" s="155">
        <f t="shared" si="2"/>
        <v>0</v>
      </c>
      <c r="P10" s="155">
        <f t="shared" si="3"/>
        <v>292</v>
      </c>
      <c r="Q10" s="155">
        <f>RANK(P10,$P$4:$P158,1)</f>
        <v>7</v>
      </c>
    </row>
    <row r="11" spans="1:17" ht="9" customHeight="1">
      <c r="A11" s="198" t="s">
        <v>490</v>
      </c>
      <c r="B11" s="156" t="s">
        <v>491</v>
      </c>
      <c r="C11" s="156" t="s">
        <v>492</v>
      </c>
      <c r="D11" s="197" t="str">
        <f t="shared" si="4"/>
        <v>Stoltz, Rabea</v>
      </c>
      <c r="E11" s="197" t="s">
        <v>618</v>
      </c>
      <c r="F11" s="198" t="s">
        <v>20</v>
      </c>
      <c r="G11" s="155">
        <f>_xlfn.IFERROR(IF(VLOOKUP($A11,'Eingabe Ergebnis'!$B:$J,4,0)=0,G$2,VLOOKUP($A11,'Eingabe Ergebnis'!$B:$J,4,0)),"Fehler")</f>
        <v>80</v>
      </c>
      <c r="H11" s="155">
        <f>_xlfn.IFERROR(IF(VLOOKUP($A11,'Eingabe Ergebnis'!$B:$J,5,0)=0,H$2,VLOOKUP($A11,'Eingabe Ergebnis'!$B:$J,5,0)),"Fehler")</f>
        <v>69</v>
      </c>
      <c r="I11" s="155">
        <f>_xlfn.IFERROR(IF(VLOOKUP($A11,'Eingabe Ergebnis'!$B:$J,6,0)=0,I$2,VLOOKUP($A11,'Eingabe Ergebnis'!$B:$J,6,0)),"Fehler")</f>
        <v>72</v>
      </c>
      <c r="J11" s="155">
        <f>_xlfn.IFERROR(IF(VLOOKUP($A11,'Eingabe Ergebnis'!$B:$J,7,0)=0,J$2,VLOOKUP($A11,'Eingabe Ergebnis'!$B:$J,7,0)),"Fehler")</f>
        <v>80</v>
      </c>
      <c r="K11" s="155">
        <f>_xlfn.IFERROR(IF(VLOOKUP($A11,'Eingabe Ergebnis'!$B:$J,8,0)=0,K$2,VLOOKUP($A11,'Eingabe Ergebnis'!$B:$J,8,0)),"Fehler")</f>
        <v>75</v>
      </c>
      <c r="L11" s="155">
        <f>_xlfn.IFERROR(IF(VLOOKUP($A11,'Eingabe Ergebnis'!$B:$J,9,0)=0,L$2,VLOOKUP($A11,'Eingabe Ergebnis'!$B:$J,9,0)),"Fehler")</f>
        <v>0</v>
      </c>
      <c r="M11" s="155">
        <f t="shared" si="0"/>
        <v>376</v>
      </c>
      <c r="N11" s="155">
        <f t="shared" si="1"/>
        <v>80</v>
      </c>
      <c r="O11" s="155">
        <f t="shared" si="2"/>
        <v>0</v>
      </c>
      <c r="P11" s="155">
        <f t="shared" si="3"/>
        <v>296</v>
      </c>
      <c r="Q11" s="155">
        <f>RANK(P11,$P$4:$P159,1)</f>
        <v>8</v>
      </c>
    </row>
    <row r="12" spans="1:17" ht="9" customHeight="1">
      <c r="A12" s="198" t="s">
        <v>869</v>
      </c>
      <c r="B12" s="156" t="s">
        <v>868</v>
      </c>
      <c r="C12" s="156" t="s">
        <v>310</v>
      </c>
      <c r="D12" s="197" t="str">
        <f t="shared" si="4"/>
        <v>Boettcher, Marcel</v>
      </c>
      <c r="E12" s="197" t="s">
        <v>562</v>
      </c>
      <c r="F12" s="198" t="s">
        <v>25</v>
      </c>
      <c r="G12" s="155">
        <f>_xlfn.IFERROR(IF(VLOOKUP($A12,'Eingabe Ergebnis'!$B:$J,4,0)=0,G$2,VLOOKUP($A12,'Eingabe Ergebnis'!$B:$J,4,0)),"Fehler")</f>
        <v>77</v>
      </c>
      <c r="H12" s="155">
        <f>_xlfn.IFERROR(IF(VLOOKUP($A12,'Eingabe Ergebnis'!$B:$J,5,0)=0,H$2,VLOOKUP($A12,'Eingabe Ergebnis'!$B:$J,5,0)),"Fehler")</f>
        <v>72</v>
      </c>
      <c r="I12" s="155">
        <f>_xlfn.IFERROR(IF(VLOOKUP($A12,'Eingabe Ergebnis'!$B:$J,6,0)=0,I$2,VLOOKUP($A12,'Eingabe Ergebnis'!$B:$J,6,0)),"Fehler")</f>
        <v>72</v>
      </c>
      <c r="J12" s="155">
        <f>_xlfn.IFERROR(IF(VLOOKUP($A12,'Eingabe Ergebnis'!$B:$J,7,0)=0,J$2,VLOOKUP($A12,'Eingabe Ergebnis'!$B:$J,7,0)),"Fehler")</f>
        <v>77</v>
      </c>
      <c r="K12" s="155">
        <f>_xlfn.IFERROR(IF(VLOOKUP($A12,'Eingabe Ergebnis'!$B:$J,8,0)=0,K$2,VLOOKUP($A12,'Eingabe Ergebnis'!$B:$J,8,0)),"Fehler")</f>
        <v>81</v>
      </c>
      <c r="L12" s="155">
        <f>_xlfn.IFERROR(IF(VLOOKUP($A12,'Eingabe Ergebnis'!$B:$J,9,0)=0,L$2,VLOOKUP($A12,'Eingabe Ergebnis'!$B:$J,9,0)),"Fehler")</f>
        <v>0</v>
      </c>
      <c r="M12" s="155">
        <f t="shared" si="0"/>
        <v>379</v>
      </c>
      <c r="N12" s="155">
        <f t="shared" si="1"/>
        <v>81</v>
      </c>
      <c r="O12" s="155">
        <f t="shared" si="2"/>
        <v>0</v>
      </c>
      <c r="P12" s="155">
        <f t="shared" si="3"/>
        <v>298</v>
      </c>
      <c r="Q12" s="155">
        <f>RANK(P12,$P$4:$P160,1)</f>
        <v>9</v>
      </c>
    </row>
    <row r="13" spans="1:17" ht="9" customHeight="1">
      <c r="A13" s="198" t="s">
        <v>707</v>
      </c>
      <c r="B13" s="156" t="s">
        <v>706</v>
      </c>
      <c r="C13" s="156" t="s">
        <v>113</v>
      </c>
      <c r="D13" s="197" t="str">
        <f t="shared" si="4"/>
        <v>Reitz, Joachim</v>
      </c>
      <c r="E13" s="197" t="s">
        <v>564</v>
      </c>
      <c r="F13" s="198" t="s">
        <v>52</v>
      </c>
      <c r="G13" s="155">
        <f>_xlfn.IFERROR(IF(VLOOKUP($A13,'Eingabe Ergebnis'!$B:$J,4,0)=0,G$2,VLOOKUP($A13,'Eingabe Ergebnis'!$B:$J,4,0)),"Fehler")</f>
        <v>71</v>
      </c>
      <c r="H13" s="155">
        <f>_xlfn.IFERROR(IF(VLOOKUP($A13,'Eingabe Ergebnis'!$B:$J,5,0)=0,H$2,VLOOKUP($A13,'Eingabe Ergebnis'!$B:$J,5,0)),"Fehler")</f>
        <v>71</v>
      </c>
      <c r="I13" s="155">
        <f>_xlfn.IFERROR(IF(VLOOKUP($A13,'Eingabe Ergebnis'!$B:$J,6,0)=0,I$2,VLOOKUP($A13,'Eingabe Ergebnis'!$B:$J,6,0)),"Fehler")</f>
        <v>108</v>
      </c>
      <c r="J13" s="155">
        <f>_xlfn.IFERROR(IF(VLOOKUP($A13,'Eingabe Ergebnis'!$B:$J,7,0)=0,J$2,VLOOKUP($A13,'Eingabe Ergebnis'!$B:$J,7,0)),"Fehler")</f>
        <v>74</v>
      </c>
      <c r="K13" s="155">
        <f>_xlfn.IFERROR(IF(VLOOKUP($A13,'Eingabe Ergebnis'!$B:$J,8,0)=0,K$2,VLOOKUP($A13,'Eingabe Ergebnis'!$B:$J,8,0)),"Fehler")</f>
        <v>82</v>
      </c>
      <c r="L13" s="155">
        <f>_xlfn.IFERROR(IF(VLOOKUP($A13,'Eingabe Ergebnis'!$B:$J,9,0)=0,L$2,VLOOKUP($A13,'Eingabe Ergebnis'!$B:$J,9,0)),"Fehler")</f>
        <v>0</v>
      </c>
      <c r="M13" s="155">
        <f t="shared" si="0"/>
        <v>406</v>
      </c>
      <c r="N13" s="155">
        <f t="shared" si="1"/>
        <v>108</v>
      </c>
      <c r="O13" s="155">
        <f t="shared" si="2"/>
        <v>0</v>
      </c>
      <c r="P13" s="155">
        <f t="shared" si="3"/>
        <v>298</v>
      </c>
      <c r="Q13" s="155">
        <f>RANK(P13,$P$4:$P161,1)</f>
        <v>9</v>
      </c>
    </row>
    <row r="14" spans="1:17" ht="9" customHeight="1">
      <c r="A14" s="198" t="s">
        <v>841</v>
      </c>
      <c r="B14" s="156" t="s">
        <v>840</v>
      </c>
      <c r="C14" s="156" t="s">
        <v>842</v>
      </c>
      <c r="D14" s="197" t="str">
        <f t="shared" si="4"/>
        <v>Bankmann, Annika</v>
      </c>
      <c r="E14" s="197" t="s">
        <v>562</v>
      </c>
      <c r="F14" s="198" t="s">
        <v>20</v>
      </c>
      <c r="G14" s="155">
        <f>_xlfn.IFERROR(IF(VLOOKUP($A14,'Eingabe Ergebnis'!$B:$J,4,0)=0,G$2,VLOOKUP($A14,'Eingabe Ergebnis'!$B:$J,4,0)),"Fehler")</f>
        <v>75</v>
      </c>
      <c r="H14" s="155">
        <f>_xlfn.IFERROR(IF(VLOOKUP($A14,'Eingabe Ergebnis'!$B:$J,5,0)=0,H$2,VLOOKUP($A14,'Eingabe Ergebnis'!$B:$J,5,0)),"Fehler")</f>
        <v>70</v>
      </c>
      <c r="I14" s="155">
        <f>_xlfn.IFERROR(IF(VLOOKUP($A14,'Eingabe Ergebnis'!$B:$J,6,0)=0,I$2,VLOOKUP($A14,'Eingabe Ergebnis'!$B:$J,6,0)),"Fehler")</f>
        <v>75</v>
      </c>
      <c r="J14" s="155">
        <f>_xlfn.IFERROR(IF(VLOOKUP($A14,'Eingabe Ergebnis'!$B:$J,7,0)=0,J$2,VLOOKUP($A14,'Eingabe Ergebnis'!$B:$J,7,0)),"Fehler")</f>
        <v>80</v>
      </c>
      <c r="K14" s="155">
        <f>_xlfn.IFERROR(IF(VLOOKUP($A14,'Eingabe Ergebnis'!$B:$J,8,0)=0,K$2,VLOOKUP($A14,'Eingabe Ergebnis'!$B:$J,8,0)),"Fehler")</f>
        <v>87</v>
      </c>
      <c r="L14" s="155">
        <f>_xlfn.IFERROR(IF(VLOOKUP($A14,'Eingabe Ergebnis'!$B:$J,9,0)=0,L$2,VLOOKUP($A14,'Eingabe Ergebnis'!$B:$J,9,0)),"Fehler")</f>
        <v>0</v>
      </c>
      <c r="M14" s="155">
        <f t="shared" si="0"/>
        <v>387</v>
      </c>
      <c r="N14" s="155">
        <f t="shared" si="1"/>
        <v>87</v>
      </c>
      <c r="O14" s="155">
        <f t="shared" si="2"/>
        <v>0</v>
      </c>
      <c r="P14" s="155">
        <f t="shared" si="3"/>
        <v>300</v>
      </c>
      <c r="Q14" s="155">
        <f>RANK(P14,$P$4:$P162,1)</f>
        <v>11</v>
      </c>
    </row>
    <row r="15" spans="1:17" ht="9" customHeight="1">
      <c r="A15" s="198" t="s">
        <v>536</v>
      </c>
      <c r="B15" s="156" t="s">
        <v>535</v>
      </c>
      <c r="C15" s="156" t="s">
        <v>393</v>
      </c>
      <c r="D15" s="197" t="str">
        <f t="shared" si="4"/>
        <v>Zehles, Petra</v>
      </c>
      <c r="E15" s="197" t="s">
        <v>564</v>
      </c>
      <c r="F15" s="198" t="s">
        <v>20</v>
      </c>
      <c r="G15" s="155">
        <f>_xlfn.IFERROR(IF(VLOOKUP($A15,'Eingabe Ergebnis'!$B:$J,4,0)=0,G$2,VLOOKUP($A15,'Eingabe Ergebnis'!$B:$J,4,0)),"Fehler")</f>
        <v>81</v>
      </c>
      <c r="H15" s="155">
        <f>_xlfn.IFERROR(IF(VLOOKUP($A15,'Eingabe Ergebnis'!$B:$J,5,0)=0,H$2,VLOOKUP($A15,'Eingabe Ergebnis'!$B:$J,5,0)),"Fehler")</f>
        <v>69</v>
      </c>
      <c r="I15" s="155">
        <f>_xlfn.IFERROR(IF(VLOOKUP($A15,'Eingabe Ergebnis'!$B:$J,6,0)=0,I$2,VLOOKUP($A15,'Eingabe Ergebnis'!$B:$J,6,0)),"Fehler")</f>
        <v>71</v>
      </c>
      <c r="J15" s="155">
        <f>_xlfn.IFERROR(IF(VLOOKUP($A15,'Eingabe Ergebnis'!$B:$J,7,0)=0,J$2,VLOOKUP($A15,'Eingabe Ergebnis'!$B:$J,7,0)),"Fehler")</f>
        <v>82</v>
      </c>
      <c r="K15" s="155">
        <f>_xlfn.IFERROR(IF(VLOOKUP($A15,'Eingabe Ergebnis'!$B:$J,8,0)=0,K$2,VLOOKUP($A15,'Eingabe Ergebnis'!$B:$J,8,0)),"Fehler")</f>
        <v>108</v>
      </c>
      <c r="L15" s="155">
        <f>_xlfn.IFERROR(IF(VLOOKUP($A15,'Eingabe Ergebnis'!$B:$J,9,0)=0,L$2,VLOOKUP($A15,'Eingabe Ergebnis'!$B:$J,9,0)),"Fehler")</f>
        <v>0</v>
      </c>
      <c r="M15" s="155">
        <f t="shared" si="0"/>
        <v>411</v>
      </c>
      <c r="N15" s="155">
        <f t="shared" si="1"/>
        <v>108</v>
      </c>
      <c r="O15" s="155">
        <f t="shared" si="2"/>
        <v>0</v>
      </c>
      <c r="P15" s="155">
        <f t="shared" si="3"/>
        <v>303</v>
      </c>
      <c r="Q15" s="155">
        <f>RANK(P15,$P$4:$P163,1)</f>
        <v>12</v>
      </c>
    </row>
    <row r="16" spans="1:17" ht="9" customHeight="1">
      <c r="A16" s="198" t="s">
        <v>772</v>
      </c>
      <c r="B16" s="156" t="s">
        <v>769</v>
      </c>
      <c r="C16" s="156" t="s">
        <v>773</v>
      </c>
      <c r="D16" s="197" t="str">
        <f t="shared" si="4"/>
        <v>Hirsch, Klaus-Dieter</v>
      </c>
      <c r="E16" s="197" t="s">
        <v>618</v>
      </c>
      <c r="F16" s="198" t="s">
        <v>52</v>
      </c>
      <c r="G16" s="155">
        <f>_xlfn.IFERROR(IF(VLOOKUP($A16,'Eingabe Ergebnis'!$B:$J,4,0)=0,G$2,VLOOKUP($A16,'Eingabe Ergebnis'!$B:$J,4,0)),"Fehler")</f>
        <v>79</v>
      </c>
      <c r="H16" s="155">
        <f>_xlfn.IFERROR(IF(VLOOKUP($A16,'Eingabe Ergebnis'!$B:$J,5,0)=0,H$2,VLOOKUP($A16,'Eingabe Ergebnis'!$B:$J,5,0)),"Fehler")</f>
        <v>74</v>
      </c>
      <c r="I16" s="155">
        <f>_xlfn.IFERROR(IF(VLOOKUP($A16,'Eingabe Ergebnis'!$B:$J,6,0)=0,I$2,VLOOKUP($A16,'Eingabe Ergebnis'!$B:$J,6,0)),"Fehler")</f>
        <v>74</v>
      </c>
      <c r="J16" s="155">
        <f>_xlfn.IFERROR(IF(VLOOKUP($A16,'Eingabe Ergebnis'!$B:$J,7,0)=0,J$2,VLOOKUP($A16,'Eingabe Ergebnis'!$B:$J,7,0)),"Fehler")</f>
        <v>84</v>
      </c>
      <c r="K16" s="155">
        <f>_xlfn.IFERROR(IF(VLOOKUP($A16,'Eingabe Ergebnis'!$B:$J,8,0)=0,K$2,VLOOKUP($A16,'Eingabe Ergebnis'!$B:$J,8,0)),"Fehler")</f>
        <v>76</v>
      </c>
      <c r="L16" s="155">
        <f>_xlfn.IFERROR(IF(VLOOKUP($A16,'Eingabe Ergebnis'!$B:$J,9,0)=0,L$2,VLOOKUP($A16,'Eingabe Ergebnis'!$B:$J,9,0)),"Fehler")</f>
        <v>0</v>
      </c>
      <c r="M16" s="155">
        <f t="shared" si="0"/>
        <v>387</v>
      </c>
      <c r="N16" s="155">
        <f t="shared" si="1"/>
        <v>84</v>
      </c>
      <c r="O16" s="155">
        <f t="shared" si="2"/>
        <v>0</v>
      </c>
      <c r="P16" s="155">
        <f t="shared" si="3"/>
        <v>303</v>
      </c>
      <c r="Q16" s="155">
        <f>RANK(P16,$P$4:$P164,1)</f>
        <v>12</v>
      </c>
    </row>
    <row r="17" spans="1:17" ht="9" customHeight="1">
      <c r="A17" s="198" t="s">
        <v>718</v>
      </c>
      <c r="B17" s="156" t="s">
        <v>717</v>
      </c>
      <c r="C17" s="156" t="s">
        <v>219</v>
      </c>
      <c r="D17" s="197" t="str">
        <f t="shared" si="4"/>
        <v>Röpke, Romina</v>
      </c>
      <c r="E17" s="197" t="s">
        <v>912</v>
      </c>
      <c r="F17" s="198" t="s">
        <v>20</v>
      </c>
      <c r="G17" s="155">
        <f>_xlfn.IFERROR(IF(VLOOKUP($A17,'Eingabe Ergebnis'!$B:$J,4,0)=0,G$2,VLOOKUP($A17,'Eingabe Ergebnis'!$B:$J,4,0)),"Fehler")</f>
        <v>84</v>
      </c>
      <c r="H17" s="155">
        <f>_xlfn.IFERROR(IF(VLOOKUP($A17,'Eingabe Ergebnis'!$B:$J,5,0)=0,H$2,VLOOKUP($A17,'Eingabe Ergebnis'!$B:$J,5,0)),"Fehler")</f>
        <v>69</v>
      </c>
      <c r="I17" s="155">
        <f>_xlfn.IFERROR(IF(VLOOKUP($A17,'Eingabe Ergebnis'!$B:$J,6,0)=0,I$2,VLOOKUP($A17,'Eingabe Ergebnis'!$B:$J,6,0)),"Fehler")</f>
        <v>76</v>
      </c>
      <c r="J17" s="155">
        <f>_xlfn.IFERROR(IF(VLOOKUP($A17,'Eingabe Ergebnis'!$B:$J,7,0)=0,J$2,VLOOKUP($A17,'Eingabe Ergebnis'!$B:$J,7,0)),"Fehler")</f>
        <v>87</v>
      </c>
      <c r="K17" s="155">
        <f>_xlfn.IFERROR(IF(VLOOKUP($A17,'Eingabe Ergebnis'!$B:$J,8,0)=0,K$2,VLOOKUP($A17,'Eingabe Ergebnis'!$B:$J,8,0)),"Fehler")</f>
        <v>74</v>
      </c>
      <c r="L17" s="155">
        <f>_xlfn.IFERROR(IF(VLOOKUP($A17,'Eingabe Ergebnis'!$B:$J,9,0)=0,L$2,VLOOKUP($A17,'Eingabe Ergebnis'!$B:$J,9,0)),"Fehler")</f>
        <v>0</v>
      </c>
      <c r="M17" s="155">
        <f t="shared" si="0"/>
        <v>390</v>
      </c>
      <c r="N17" s="155">
        <f t="shared" si="1"/>
        <v>87</v>
      </c>
      <c r="O17" s="155">
        <f t="shared" si="2"/>
        <v>0</v>
      </c>
      <c r="P17" s="155">
        <f t="shared" si="3"/>
        <v>303</v>
      </c>
      <c r="Q17" s="155">
        <f>RANK(P17,$P$4:$P165,1)</f>
        <v>12</v>
      </c>
    </row>
    <row r="18" spans="1:17" ht="9" customHeight="1">
      <c r="A18" s="198" t="s">
        <v>782</v>
      </c>
      <c r="B18" s="156" t="s">
        <v>781</v>
      </c>
      <c r="C18" s="156" t="s">
        <v>783</v>
      </c>
      <c r="D18" s="197" t="str">
        <f t="shared" si="4"/>
        <v>Steenblock, Torge</v>
      </c>
      <c r="E18" s="197" t="s">
        <v>618</v>
      </c>
      <c r="F18" s="198" t="s">
        <v>25</v>
      </c>
      <c r="G18" s="155">
        <f>_xlfn.IFERROR(IF(VLOOKUP($A18,'Eingabe Ergebnis'!$B:$J,4,0)=0,G$2,VLOOKUP($A18,'Eingabe Ergebnis'!$B:$J,4,0)),"Fehler")</f>
        <v>75</v>
      </c>
      <c r="H18" s="155">
        <f>_xlfn.IFERROR(IF(VLOOKUP($A18,'Eingabe Ergebnis'!$B:$J,5,0)=0,H$2,VLOOKUP($A18,'Eingabe Ergebnis'!$B:$J,5,0)),"Fehler")</f>
        <v>74</v>
      </c>
      <c r="I18" s="155">
        <f>_xlfn.IFERROR(IF(VLOOKUP($A18,'Eingabe Ergebnis'!$B:$J,6,0)=0,I$2,VLOOKUP($A18,'Eingabe Ergebnis'!$B:$J,6,0)),"Fehler")</f>
        <v>77</v>
      </c>
      <c r="J18" s="155">
        <f>_xlfn.IFERROR(IF(VLOOKUP($A18,'Eingabe Ergebnis'!$B:$J,7,0)=0,J$2,VLOOKUP($A18,'Eingabe Ergebnis'!$B:$J,7,0)),"Fehler")</f>
        <v>80</v>
      </c>
      <c r="K18" s="155">
        <f>_xlfn.IFERROR(IF(VLOOKUP($A18,'Eingabe Ergebnis'!$B:$J,8,0)=0,K$2,VLOOKUP($A18,'Eingabe Ergebnis'!$B:$J,8,0)),"Fehler")</f>
        <v>78</v>
      </c>
      <c r="L18" s="155">
        <f>_xlfn.IFERROR(IF(VLOOKUP($A18,'Eingabe Ergebnis'!$B:$J,9,0)=0,L$2,VLOOKUP($A18,'Eingabe Ergebnis'!$B:$J,9,0)),"Fehler")</f>
        <v>0</v>
      </c>
      <c r="M18" s="155">
        <f t="shared" si="0"/>
        <v>384</v>
      </c>
      <c r="N18" s="155">
        <f t="shared" si="1"/>
        <v>80</v>
      </c>
      <c r="O18" s="155">
        <f t="shared" si="2"/>
        <v>0</v>
      </c>
      <c r="P18" s="155">
        <f t="shared" si="3"/>
        <v>304</v>
      </c>
      <c r="Q18" s="155">
        <f>RANK(P18,$P$4:$P166,1)</f>
        <v>15</v>
      </c>
    </row>
    <row r="19" spans="1:17" ht="9" customHeight="1">
      <c r="A19" s="198" t="s">
        <v>1014</v>
      </c>
      <c r="B19" s="187"/>
      <c r="C19" s="187"/>
      <c r="D19" s="197" t="s">
        <v>1015</v>
      </c>
      <c r="E19" s="197" t="s">
        <v>564</v>
      </c>
      <c r="F19" s="198" t="s">
        <v>76</v>
      </c>
      <c r="G19" s="155">
        <f>_xlfn.IFERROR(IF(VLOOKUP($A19,'Eingabe Ergebnis'!$B:$J,4,0)=0,G$2,VLOOKUP($A19,'Eingabe Ergebnis'!$B:$J,4,0)),"Fehler")</f>
        <v>108</v>
      </c>
      <c r="H19" s="155">
        <f>_xlfn.IFERROR(IF(VLOOKUP($A19,'Eingabe Ergebnis'!$B:$J,5,0)=0,H$2,VLOOKUP($A19,'Eingabe Ergebnis'!$B:$J,5,0)),"Fehler")</f>
        <v>75</v>
      </c>
      <c r="I19" s="155">
        <f>_xlfn.IFERROR(IF(VLOOKUP($A19,'Eingabe Ergebnis'!$B:$J,6,0)=0,I$2,VLOOKUP($A19,'Eingabe Ergebnis'!$B:$J,6,0)),"Fehler")</f>
        <v>83</v>
      </c>
      <c r="J19" s="155">
        <f>_xlfn.IFERROR(IF(VLOOKUP($A19,'Eingabe Ergebnis'!$B:$J,7,0)=0,J$2,VLOOKUP($A19,'Eingabe Ergebnis'!$B:$J,7,0)),"Fehler")</f>
        <v>69</v>
      </c>
      <c r="K19" s="155">
        <f>_xlfn.IFERROR(IF(VLOOKUP($A19,'Eingabe Ergebnis'!$B:$J,8,0)=0,K$2,VLOOKUP($A19,'Eingabe Ergebnis'!$B:$J,8,0)),"Fehler")</f>
        <v>77</v>
      </c>
      <c r="L19" s="155">
        <f>_xlfn.IFERROR(IF(VLOOKUP($A19,'Eingabe Ergebnis'!$B:$J,9,0)=0,L$2,VLOOKUP($A19,'Eingabe Ergebnis'!$B:$J,9,0)),"Fehler")</f>
        <v>0</v>
      </c>
      <c r="M19" s="155">
        <f t="shared" si="0"/>
        <v>412</v>
      </c>
      <c r="N19" s="155">
        <f t="shared" si="1"/>
        <v>108</v>
      </c>
      <c r="O19" s="155">
        <f t="shared" si="2"/>
        <v>0</v>
      </c>
      <c r="P19" s="155">
        <f t="shared" si="3"/>
        <v>304</v>
      </c>
      <c r="Q19" s="155">
        <f>RANK(P19,$P$4:$P167,1)</f>
        <v>15</v>
      </c>
    </row>
    <row r="20" spans="1:17" ht="9" customHeight="1">
      <c r="A20" s="198" t="s">
        <v>978</v>
      </c>
      <c r="B20" s="156"/>
      <c r="C20" s="156"/>
      <c r="D20" s="197" t="s">
        <v>980</v>
      </c>
      <c r="E20" s="197" t="s">
        <v>562</v>
      </c>
      <c r="F20" s="198" t="s">
        <v>25</v>
      </c>
      <c r="G20" s="155">
        <f>_xlfn.IFERROR(IF(VLOOKUP($A20,'Eingabe Ergebnis'!$B:$J,4,0)=0,G$2,VLOOKUP($A20,'Eingabe Ergebnis'!$B:$J,4,0)),"Fehler")</f>
        <v>83</v>
      </c>
      <c r="H20" s="155">
        <f>_xlfn.IFERROR(IF(VLOOKUP($A20,'Eingabe Ergebnis'!$B:$J,5,0)=0,H$2,VLOOKUP($A20,'Eingabe Ergebnis'!$B:$J,5,0)),"Fehler")</f>
        <v>75</v>
      </c>
      <c r="I20" s="155">
        <f>_xlfn.IFERROR(IF(VLOOKUP($A20,'Eingabe Ergebnis'!$B:$J,6,0)=0,I$2,VLOOKUP($A20,'Eingabe Ergebnis'!$B:$J,6,0)),"Fehler")</f>
        <v>77</v>
      </c>
      <c r="J20" s="155">
        <f>_xlfn.IFERROR(IF(VLOOKUP($A20,'Eingabe Ergebnis'!$B:$J,7,0)=0,J$2,VLOOKUP($A20,'Eingabe Ergebnis'!$B:$J,7,0)),"Fehler")</f>
        <v>75</v>
      </c>
      <c r="K20" s="155">
        <f>_xlfn.IFERROR(IF(VLOOKUP($A20,'Eingabe Ergebnis'!$B:$J,8,0)=0,K$2,VLOOKUP($A20,'Eingabe Ergebnis'!$B:$J,8,0)),"Fehler")</f>
        <v>85</v>
      </c>
      <c r="L20" s="155">
        <f>_xlfn.IFERROR(IF(VLOOKUP($A20,'Eingabe Ergebnis'!$B:$J,9,0)=0,L$2,VLOOKUP($A20,'Eingabe Ergebnis'!$B:$J,9,0)),"Fehler")</f>
        <v>0</v>
      </c>
      <c r="M20" s="155">
        <f t="shared" si="0"/>
        <v>395</v>
      </c>
      <c r="N20" s="155">
        <f t="shared" si="1"/>
        <v>85</v>
      </c>
      <c r="O20" s="155">
        <f t="shared" si="2"/>
        <v>0</v>
      </c>
      <c r="P20" s="155">
        <f t="shared" si="3"/>
        <v>310</v>
      </c>
      <c r="Q20" s="155">
        <f>RANK(P20,$P$4:$P168,1)</f>
        <v>17</v>
      </c>
    </row>
    <row r="21" spans="1:17" ht="9" customHeight="1">
      <c r="A21" s="198" t="s">
        <v>836</v>
      </c>
      <c r="B21" s="156" t="s">
        <v>835</v>
      </c>
      <c r="C21" s="156" t="s">
        <v>837</v>
      </c>
      <c r="D21" s="197" t="str">
        <f>B21&amp;", "&amp;C21</f>
        <v>Luce, Renate</v>
      </c>
      <c r="E21" s="197" t="s">
        <v>562</v>
      </c>
      <c r="F21" s="198" t="s">
        <v>185</v>
      </c>
      <c r="G21" s="155">
        <f>_xlfn.IFERROR(IF(VLOOKUP($A21,'Eingabe Ergebnis'!$B:$J,4,0)=0,G$2,VLOOKUP($A21,'Eingabe Ergebnis'!$B:$J,4,0)),"Fehler")</f>
        <v>81</v>
      </c>
      <c r="H21" s="155">
        <f>_xlfn.IFERROR(IF(VLOOKUP($A21,'Eingabe Ergebnis'!$B:$J,5,0)=0,H$2,VLOOKUP($A21,'Eingabe Ergebnis'!$B:$J,5,0)),"Fehler")</f>
        <v>80</v>
      </c>
      <c r="I21" s="155">
        <f>_xlfn.IFERROR(IF(VLOOKUP($A21,'Eingabe Ergebnis'!$B:$J,6,0)=0,I$2,VLOOKUP($A21,'Eingabe Ergebnis'!$B:$J,6,0)),"Fehler")</f>
        <v>75</v>
      </c>
      <c r="J21" s="155">
        <f>_xlfn.IFERROR(IF(VLOOKUP($A21,'Eingabe Ergebnis'!$B:$J,7,0)=0,J$2,VLOOKUP($A21,'Eingabe Ergebnis'!$B:$J,7,0)),"Fehler")</f>
        <v>75</v>
      </c>
      <c r="K21" s="155">
        <f>_xlfn.IFERROR(IF(VLOOKUP($A21,'Eingabe Ergebnis'!$B:$J,8,0)=0,K$2,VLOOKUP($A21,'Eingabe Ergebnis'!$B:$J,8,0)),"Fehler")</f>
        <v>108</v>
      </c>
      <c r="L21" s="155">
        <f>_xlfn.IFERROR(IF(VLOOKUP($A21,'Eingabe Ergebnis'!$B:$J,9,0)=0,L$2,VLOOKUP($A21,'Eingabe Ergebnis'!$B:$J,9,0)),"Fehler")</f>
        <v>0</v>
      </c>
      <c r="M21" s="155">
        <f t="shared" si="0"/>
        <v>419</v>
      </c>
      <c r="N21" s="155">
        <f t="shared" si="1"/>
        <v>108</v>
      </c>
      <c r="O21" s="155">
        <f t="shared" si="2"/>
        <v>0</v>
      </c>
      <c r="P21" s="155">
        <f t="shared" si="3"/>
        <v>311</v>
      </c>
      <c r="Q21" s="155">
        <f>RANK(P21,$P$4:$P169,1)</f>
        <v>18</v>
      </c>
    </row>
    <row r="22" spans="1:17" ht="9" customHeight="1">
      <c r="A22" s="198" t="s">
        <v>992</v>
      </c>
      <c r="B22" s="156" t="s">
        <v>400</v>
      </c>
      <c r="C22" s="156" t="s">
        <v>749</v>
      </c>
      <c r="D22" s="197" t="s">
        <v>955</v>
      </c>
      <c r="E22" s="197" t="s">
        <v>555</v>
      </c>
      <c r="F22" s="198" t="s">
        <v>52</v>
      </c>
      <c r="G22" s="155">
        <f>_xlfn.IFERROR(IF(VLOOKUP($A22,'Eingabe Ergebnis'!$B:$J,4,0)=0,G$2,VLOOKUP($A22,'Eingabe Ergebnis'!$B:$J,4,0)),"Fehler")</f>
        <v>75</v>
      </c>
      <c r="H22" s="155">
        <f>_xlfn.IFERROR(IF(VLOOKUP($A22,'Eingabe Ergebnis'!$B:$J,5,0)=0,H$2,VLOOKUP($A22,'Eingabe Ergebnis'!$B:$J,5,0)),"Fehler")</f>
        <v>70</v>
      </c>
      <c r="I22" s="155">
        <f>_xlfn.IFERROR(IF(VLOOKUP($A22,'Eingabe Ergebnis'!$B:$J,6,0)=0,I$2,VLOOKUP($A22,'Eingabe Ergebnis'!$B:$J,6,0)),"Fehler")</f>
        <v>85</v>
      </c>
      <c r="J22" s="155">
        <f>_xlfn.IFERROR(IF(VLOOKUP($A22,'Eingabe Ergebnis'!$B:$J,7,0)=0,J$2,VLOOKUP($A22,'Eingabe Ergebnis'!$B:$J,7,0)),"Fehler")</f>
        <v>108</v>
      </c>
      <c r="K22" s="155">
        <f>_xlfn.IFERROR(IF(VLOOKUP($A22,'Eingabe Ergebnis'!$B:$J,8,0)=0,K$2,VLOOKUP($A22,'Eingabe Ergebnis'!$B:$J,8,0)),"Fehler")</f>
        <v>81</v>
      </c>
      <c r="L22" s="155">
        <f>_xlfn.IFERROR(IF(VLOOKUP($A22,'Eingabe Ergebnis'!$B:$J,9,0)=0,L$2,VLOOKUP($A22,'Eingabe Ergebnis'!$B:$J,9,0)),"Fehler")</f>
        <v>0</v>
      </c>
      <c r="M22" s="155">
        <f t="shared" si="0"/>
        <v>419</v>
      </c>
      <c r="N22" s="155">
        <f t="shared" si="1"/>
        <v>108</v>
      </c>
      <c r="O22" s="155">
        <f t="shared" si="2"/>
        <v>0</v>
      </c>
      <c r="P22" s="155">
        <f t="shared" si="3"/>
        <v>311</v>
      </c>
      <c r="Q22" s="155">
        <f>RANK(P22,$P$4:$P170,1)</f>
        <v>18</v>
      </c>
    </row>
    <row r="23" spans="1:17" ht="9" customHeight="1">
      <c r="A23" s="198" t="s">
        <v>831</v>
      </c>
      <c r="B23" s="156" t="s">
        <v>830</v>
      </c>
      <c r="C23" s="156" t="s">
        <v>81</v>
      </c>
      <c r="D23" s="197" t="str">
        <f aca="true" t="shared" si="5" ref="D23:D34">B23&amp;", "&amp;C23</f>
        <v>Wewel, Andreas</v>
      </c>
      <c r="E23" s="197" t="s">
        <v>562</v>
      </c>
      <c r="F23" s="198" t="s">
        <v>25</v>
      </c>
      <c r="G23" s="155">
        <f>_xlfn.IFERROR(IF(VLOOKUP($A23,'Eingabe Ergebnis'!$B:$J,4,0)=0,G$2,VLOOKUP($A23,'Eingabe Ergebnis'!$B:$J,4,0)),"Fehler")</f>
        <v>76</v>
      </c>
      <c r="H23" s="155">
        <f>_xlfn.IFERROR(IF(VLOOKUP($A23,'Eingabe Ergebnis'!$B:$J,5,0)=0,H$2,VLOOKUP($A23,'Eingabe Ergebnis'!$B:$J,5,0)),"Fehler")</f>
        <v>81</v>
      </c>
      <c r="I23" s="155">
        <f>_xlfn.IFERROR(IF(VLOOKUP($A23,'Eingabe Ergebnis'!$B:$J,6,0)=0,I$2,VLOOKUP($A23,'Eingabe Ergebnis'!$B:$J,6,0)),"Fehler")</f>
        <v>77</v>
      </c>
      <c r="J23" s="155">
        <f>_xlfn.IFERROR(IF(VLOOKUP($A23,'Eingabe Ergebnis'!$B:$J,7,0)=0,J$2,VLOOKUP($A23,'Eingabe Ergebnis'!$B:$J,7,0)),"Fehler")</f>
        <v>79</v>
      </c>
      <c r="K23" s="155">
        <f>_xlfn.IFERROR(IF(VLOOKUP($A23,'Eingabe Ergebnis'!$B:$J,8,0)=0,K$2,VLOOKUP($A23,'Eingabe Ergebnis'!$B:$J,8,0)),"Fehler")</f>
        <v>108</v>
      </c>
      <c r="L23" s="155">
        <f>_xlfn.IFERROR(IF(VLOOKUP($A23,'Eingabe Ergebnis'!$B:$J,9,0)=0,L$2,VLOOKUP($A23,'Eingabe Ergebnis'!$B:$J,9,0)),"Fehler")</f>
        <v>0</v>
      </c>
      <c r="M23" s="155">
        <f t="shared" si="0"/>
        <v>421</v>
      </c>
      <c r="N23" s="155">
        <f t="shared" si="1"/>
        <v>108</v>
      </c>
      <c r="O23" s="155">
        <f t="shared" si="2"/>
        <v>0</v>
      </c>
      <c r="P23" s="155">
        <f t="shared" si="3"/>
        <v>313</v>
      </c>
      <c r="Q23" s="155">
        <f>RANK(P23,$P$4:$P171,1)</f>
        <v>20</v>
      </c>
    </row>
    <row r="24" spans="1:17" ht="9" customHeight="1">
      <c r="A24" s="198" t="s">
        <v>702</v>
      </c>
      <c r="B24" s="156" t="s">
        <v>701</v>
      </c>
      <c r="C24" s="156" t="s">
        <v>703</v>
      </c>
      <c r="D24" s="197" t="str">
        <f t="shared" si="5"/>
        <v>Vredenburg, André</v>
      </c>
      <c r="E24" s="197" t="s">
        <v>564</v>
      </c>
      <c r="F24" s="198" t="s">
        <v>25</v>
      </c>
      <c r="G24" s="155">
        <f>_xlfn.IFERROR(IF(VLOOKUP($A24,'Eingabe Ergebnis'!$B:$J,4,0)=0,G$2,VLOOKUP($A24,'Eingabe Ergebnis'!$B:$J,4,0)),"Fehler")</f>
        <v>83</v>
      </c>
      <c r="H24" s="155">
        <f>_xlfn.IFERROR(IF(VLOOKUP($A24,'Eingabe Ergebnis'!$B:$J,5,0)=0,H$2,VLOOKUP($A24,'Eingabe Ergebnis'!$B:$J,5,0)),"Fehler")</f>
        <v>73</v>
      </c>
      <c r="I24" s="155">
        <f>_xlfn.IFERROR(IF(VLOOKUP($A24,'Eingabe Ergebnis'!$B:$J,6,0)=0,I$2,VLOOKUP($A24,'Eingabe Ergebnis'!$B:$J,6,0)),"Fehler")</f>
        <v>74</v>
      </c>
      <c r="J24" s="155">
        <f>_xlfn.IFERROR(IF(VLOOKUP($A24,'Eingabe Ergebnis'!$B:$J,7,0)=0,J$2,VLOOKUP($A24,'Eingabe Ergebnis'!$B:$J,7,0)),"Fehler")</f>
        <v>84</v>
      </c>
      <c r="K24" s="155">
        <f>_xlfn.IFERROR(IF(VLOOKUP($A24,'Eingabe Ergebnis'!$B:$J,8,0)=0,K$2,VLOOKUP($A24,'Eingabe Ergebnis'!$B:$J,8,0)),"Fehler")</f>
        <v>90</v>
      </c>
      <c r="L24" s="155">
        <f>_xlfn.IFERROR(IF(VLOOKUP($A24,'Eingabe Ergebnis'!$B:$J,9,0)=0,L$2,VLOOKUP($A24,'Eingabe Ergebnis'!$B:$J,9,0)),"Fehler")</f>
        <v>0</v>
      </c>
      <c r="M24" s="155">
        <f t="shared" si="0"/>
        <v>404</v>
      </c>
      <c r="N24" s="155">
        <f t="shared" si="1"/>
        <v>90</v>
      </c>
      <c r="O24" s="155">
        <f t="shared" si="2"/>
        <v>0</v>
      </c>
      <c r="P24" s="155">
        <f t="shared" si="3"/>
        <v>314</v>
      </c>
      <c r="Q24" s="155">
        <f>RANK(P24,$P$4:$P172,1)</f>
        <v>21</v>
      </c>
    </row>
    <row r="25" spans="1:17" ht="9" customHeight="1">
      <c r="A25" s="198" t="s">
        <v>217</v>
      </c>
      <c r="B25" s="156" t="s">
        <v>215</v>
      </c>
      <c r="C25" s="156" t="s">
        <v>218</v>
      </c>
      <c r="D25" s="197" t="str">
        <f t="shared" si="5"/>
        <v>Hase, Stephan</v>
      </c>
      <c r="E25" s="197" t="s">
        <v>912</v>
      </c>
      <c r="F25" s="198" t="s">
        <v>76</v>
      </c>
      <c r="G25" s="155">
        <f>_xlfn.IFERROR(IF(VLOOKUP($A25,'Eingabe Ergebnis'!$B:$J,4,0)=0,G$2,VLOOKUP($A25,'Eingabe Ergebnis'!$B:$J,4,0)),"Fehler")</f>
        <v>81</v>
      </c>
      <c r="H25" s="155">
        <f>_xlfn.IFERROR(IF(VLOOKUP($A25,'Eingabe Ergebnis'!$B:$J,5,0)=0,H$2,VLOOKUP($A25,'Eingabe Ergebnis'!$B:$J,5,0)),"Fehler")</f>
        <v>77</v>
      </c>
      <c r="I25" s="155">
        <f>_xlfn.IFERROR(IF(VLOOKUP($A25,'Eingabe Ergebnis'!$B:$J,6,0)=0,I$2,VLOOKUP($A25,'Eingabe Ergebnis'!$B:$J,6,0)),"Fehler")</f>
        <v>79</v>
      </c>
      <c r="J25" s="155">
        <f>_xlfn.IFERROR(IF(VLOOKUP($A25,'Eingabe Ergebnis'!$B:$J,7,0)=0,J$2,VLOOKUP($A25,'Eingabe Ergebnis'!$B:$J,7,0)),"Fehler")</f>
        <v>77</v>
      </c>
      <c r="K25" s="155">
        <f>_xlfn.IFERROR(IF(VLOOKUP($A25,'Eingabe Ergebnis'!$B:$J,8,0)=0,K$2,VLOOKUP($A25,'Eingabe Ergebnis'!$B:$J,8,0)),"Fehler")</f>
        <v>81</v>
      </c>
      <c r="L25" s="155">
        <f>_xlfn.IFERROR(IF(VLOOKUP($A25,'Eingabe Ergebnis'!$B:$J,9,0)=0,L$2,VLOOKUP($A25,'Eingabe Ergebnis'!$B:$J,9,0)),"Fehler")</f>
        <v>0</v>
      </c>
      <c r="M25" s="155">
        <f t="shared" si="0"/>
        <v>395</v>
      </c>
      <c r="N25" s="155">
        <f t="shared" si="1"/>
        <v>81</v>
      </c>
      <c r="O25" s="155">
        <f t="shared" si="2"/>
        <v>0</v>
      </c>
      <c r="P25" s="155">
        <f t="shared" si="3"/>
        <v>314</v>
      </c>
      <c r="Q25" s="155">
        <f>RANK(P25,$P$4:$P173,1)</f>
        <v>21</v>
      </c>
    </row>
    <row r="26" spans="1:17" ht="9" customHeight="1">
      <c r="A26" s="198" t="s">
        <v>534</v>
      </c>
      <c r="B26" s="156" t="s">
        <v>535</v>
      </c>
      <c r="C26" s="156" t="s">
        <v>380</v>
      </c>
      <c r="D26" s="197" t="str">
        <f t="shared" si="5"/>
        <v>Zehles, Ralf</v>
      </c>
      <c r="E26" s="197" t="s">
        <v>564</v>
      </c>
      <c r="F26" s="198" t="s">
        <v>76</v>
      </c>
      <c r="G26" s="155">
        <f>_xlfn.IFERROR(IF(VLOOKUP($A26,'Eingabe Ergebnis'!$B:$J,4,0)=0,G$2,VLOOKUP($A26,'Eingabe Ergebnis'!$B:$J,4,0)),"Fehler")</f>
        <v>75</v>
      </c>
      <c r="H26" s="155">
        <f>_xlfn.IFERROR(IF(VLOOKUP($A26,'Eingabe Ergebnis'!$B:$J,5,0)=0,H$2,VLOOKUP($A26,'Eingabe Ergebnis'!$B:$J,5,0)),"Fehler")</f>
        <v>76</v>
      </c>
      <c r="I26" s="155">
        <f>_xlfn.IFERROR(IF(VLOOKUP($A26,'Eingabe Ergebnis'!$B:$J,6,0)=0,I$2,VLOOKUP($A26,'Eingabe Ergebnis'!$B:$J,6,0)),"Fehler")</f>
        <v>84</v>
      </c>
      <c r="J26" s="155">
        <f>_xlfn.IFERROR(IF(VLOOKUP($A26,'Eingabe Ergebnis'!$B:$J,7,0)=0,J$2,VLOOKUP($A26,'Eingabe Ergebnis'!$B:$J,7,0)),"Fehler")</f>
        <v>80</v>
      </c>
      <c r="K26" s="155">
        <f>_xlfn.IFERROR(IF(VLOOKUP($A26,'Eingabe Ergebnis'!$B:$J,8,0)=0,K$2,VLOOKUP($A26,'Eingabe Ergebnis'!$B:$J,8,0)),"Fehler")</f>
        <v>108</v>
      </c>
      <c r="L26" s="155">
        <f>_xlfn.IFERROR(IF(VLOOKUP($A26,'Eingabe Ergebnis'!$B:$J,9,0)=0,L$2,VLOOKUP($A26,'Eingabe Ergebnis'!$B:$J,9,0)),"Fehler")</f>
        <v>0</v>
      </c>
      <c r="M26" s="155">
        <f t="shared" si="0"/>
        <v>423</v>
      </c>
      <c r="N26" s="155">
        <f t="shared" si="1"/>
        <v>108</v>
      </c>
      <c r="O26" s="155">
        <f t="shared" si="2"/>
        <v>0</v>
      </c>
      <c r="P26" s="155">
        <f t="shared" si="3"/>
        <v>315</v>
      </c>
      <c r="Q26" s="155">
        <f>RANK(P26,$P$4:$P174,1)</f>
        <v>23</v>
      </c>
    </row>
    <row r="27" spans="1:17" ht="9" customHeight="1">
      <c r="A27" s="198" t="s">
        <v>843</v>
      </c>
      <c r="B27" s="156" t="s">
        <v>840</v>
      </c>
      <c r="C27" s="156" t="s">
        <v>51</v>
      </c>
      <c r="D27" s="197" t="str">
        <f t="shared" si="5"/>
        <v>Bankmann, Peter</v>
      </c>
      <c r="E27" s="197" t="s">
        <v>562</v>
      </c>
      <c r="F27" s="198" t="s">
        <v>76</v>
      </c>
      <c r="G27" s="155">
        <f>_xlfn.IFERROR(IF(VLOOKUP($A27,'Eingabe Ergebnis'!$B:$J,4,0)=0,G$2,VLOOKUP($A27,'Eingabe Ergebnis'!$B:$J,4,0)),"Fehler")</f>
        <v>78</v>
      </c>
      <c r="H27" s="155">
        <f>_xlfn.IFERROR(IF(VLOOKUP($A27,'Eingabe Ergebnis'!$B:$J,5,0)=0,H$2,VLOOKUP($A27,'Eingabe Ergebnis'!$B:$J,5,0)),"Fehler")</f>
        <v>79</v>
      </c>
      <c r="I27" s="155">
        <f>_xlfn.IFERROR(IF(VLOOKUP($A27,'Eingabe Ergebnis'!$B:$J,6,0)=0,I$2,VLOOKUP($A27,'Eingabe Ergebnis'!$B:$J,6,0)),"Fehler")</f>
        <v>83</v>
      </c>
      <c r="J27" s="155">
        <f>_xlfn.IFERROR(IF(VLOOKUP($A27,'Eingabe Ergebnis'!$B:$J,7,0)=0,J$2,VLOOKUP($A27,'Eingabe Ergebnis'!$B:$J,7,0)),"Fehler")</f>
        <v>77</v>
      </c>
      <c r="K27" s="155">
        <f>_xlfn.IFERROR(IF(VLOOKUP($A27,'Eingabe Ergebnis'!$B:$J,8,0)=0,K$2,VLOOKUP($A27,'Eingabe Ergebnis'!$B:$J,8,0)),"Fehler")</f>
        <v>81</v>
      </c>
      <c r="L27" s="155">
        <f>_xlfn.IFERROR(IF(VLOOKUP($A27,'Eingabe Ergebnis'!$B:$J,9,0)=0,L$2,VLOOKUP($A27,'Eingabe Ergebnis'!$B:$J,9,0)),"Fehler")</f>
        <v>0</v>
      </c>
      <c r="M27" s="155">
        <f t="shared" si="0"/>
        <v>398</v>
      </c>
      <c r="N27" s="155">
        <f t="shared" si="1"/>
        <v>83</v>
      </c>
      <c r="O27" s="155">
        <f t="shared" si="2"/>
        <v>0</v>
      </c>
      <c r="P27" s="155">
        <f t="shared" si="3"/>
        <v>315</v>
      </c>
      <c r="Q27" s="155">
        <f>RANK(P27,$P$4:$P175,1)</f>
        <v>23</v>
      </c>
    </row>
    <row r="28" spans="1:17" ht="9" customHeight="1">
      <c r="A28" s="198" t="s">
        <v>851</v>
      </c>
      <c r="B28" s="156" t="s">
        <v>850</v>
      </c>
      <c r="C28" s="156" t="s">
        <v>63</v>
      </c>
      <c r="D28" s="197" t="str">
        <f t="shared" si="5"/>
        <v>Triebel, Rolf</v>
      </c>
      <c r="E28" s="197" t="s">
        <v>562</v>
      </c>
      <c r="F28" s="198" t="s">
        <v>76</v>
      </c>
      <c r="G28" s="155">
        <f>_xlfn.IFERROR(IF(VLOOKUP($A28,'Eingabe Ergebnis'!$B:$J,4,0)=0,G$2,VLOOKUP($A28,'Eingabe Ergebnis'!$B:$J,4,0)),"Fehler")</f>
        <v>83</v>
      </c>
      <c r="H28" s="155">
        <f>_xlfn.IFERROR(IF(VLOOKUP($A28,'Eingabe Ergebnis'!$B:$J,5,0)=0,H$2,VLOOKUP($A28,'Eingabe Ergebnis'!$B:$J,5,0)),"Fehler")</f>
        <v>76</v>
      </c>
      <c r="I28" s="155">
        <f>_xlfn.IFERROR(IF(VLOOKUP($A28,'Eingabe Ergebnis'!$B:$J,6,0)=0,I$2,VLOOKUP($A28,'Eingabe Ergebnis'!$B:$J,6,0)),"Fehler")</f>
        <v>80</v>
      </c>
      <c r="J28" s="155">
        <f>_xlfn.IFERROR(IF(VLOOKUP($A28,'Eingabe Ergebnis'!$B:$J,7,0)=0,J$2,VLOOKUP($A28,'Eingabe Ergebnis'!$B:$J,7,0)),"Fehler")</f>
        <v>78</v>
      </c>
      <c r="K28" s="155">
        <f>_xlfn.IFERROR(IF(VLOOKUP($A28,'Eingabe Ergebnis'!$B:$J,8,0)=0,K$2,VLOOKUP($A28,'Eingabe Ergebnis'!$B:$J,8,0)),"Fehler")</f>
        <v>85</v>
      </c>
      <c r="L28" s="155">
        <f>_xlfn.IFERROR(IF(VLOOKUP($A28,'Eingabe Ergebnis'!$B:$J,9,0)=0,L$2,VLOOKUP($A28,'Eingabe Ergebnis'!$B:$J,9,0)),"Fehler")</f>
        <v>0</v>
      </c>
      <c r="M28" s="155">
        <f t="shared" si="0"/>
        <v>402</v>
      </c>
      <c r="N28" s="155">
        <f t="shared" si="1"/>
        <v>85</v>
      </c>
      <c r="O28" s="155">
        <f t="shared" si="2"/>
        <v>0</v>
      </c>
      <c r="P28" s="155">
        <f t="shared" si="3"/>
        <v>317</v>
      </c>
      <c r="Q28" s="155">
        <f>RANK(P28,$P$4:$P176,1)</f>
        <v>25</v>
      </c>
    </row>
    <row r="29" spans="1:17" ht="9" customHeight="1">
      <c r="A29" s="198" t="s">
        <v>711</v>
      </c>
      <c r="B29" s="156" t="s">
        <v>710</v>
      </c>
      <c r="C29" s="156" t="s">
        <v>712</v>
      </c>
      <c r="D29" s="197" t="str">
        <f t="shared" si="5"/>
        <v>Leppelt, Karl-Heinz</v>
      </c>
      <c r="E29" s="197" t="s">
        <v>564</v>
      </c>
      <c r="F29" s="198" t="s">
        <v>52</v>
      </c>
      <c r="G29" s="155">
        <f>_xlfn.IFERROR(IF(VLOOKUP($A29,'Eingabe Ergebnis'!$B:$J,4,0)=0,G$2,VLOOKUP($A29,'Eingabe Ergebnis'!$B:$J,4,0)),"Fehler")</f>
        <v>76</v>
      </c>
      <c r="H29" s="155">
        <f>_xlfn.IFERROR(IF(VLOOKUP($A29,'Eingabe Ergebnis'!$B:$J,5,0)=0,H$2,VLOOKUP($A29,'Eingabe Ergebnis'!$B:$J,5,0)),"Fehler")</f>
        <v>82</v>
      </c>
      <c r="I29" s="155">
        <f>_xlfn.IFERROR(IF(VLOOKUP($A29,'Eingabe Ergebnis'!$B:$J,6,0)=0,I$2,VLOOKUP($A29,'Eingabe Ergebnis'!$B:$J,6,0)),"Fehler")</f>
        <v>78</v>
      </c>
      <c r="J29" s="155">
        <f>_xlfn.IFERROR(IF(VLOOKUP($A29,'Eingabe Ergebnis'!$B:$J,7,0)=0,J$2,VLOOKUP($A29,'Eingabe Ergebnis'!$B:$J,7,0)),"Fehler")</f>
        <v>83</v>
      </c>
      <c r="K29" s="155">
        <f>_xlfn.IFERROR(IF(VLOOKUP($A29,'Eingabe Ergebnis'!$B:$J,8,0)=0,K$2,VLOOKUP($A29,'Eingabe Ergebnis'!$B:$J,8,0)),"Fehler")</f>
        <v>82</v>
      </c>
      <c r="L29" s="155">
        <f>_xlfn.IFERROR(IF(VLOOKUP($A29,'Eingabe Ergebnis'!$B:$J,9,0)=0,L$2,VLOOKUP($A29,'Eingabe Ergebnis'!$B:$J,9,0)),"Fehler")</f>
        <v>0</v>
      </c>
      <c r="M29" s="155">
        <f t="shared" si="0"/>
        <v>401</v>
      </c>
      <c r="N29" s="155">
        <f t="shared" si="1"/>
        <v>83</v>
      </c>
      <c r="O29" s="155">
        <f t="shared" si="2"/>
        <v>0</v>
      </c>
      <c r="P29" s="155">
        <f t="shared" si="3"/>
        <v>318</v>
      </c>
      <c r="Q29" s="155">
        <f>RANK(P29,$P$4:$P177,1)</f>
        <v>26</v>
      </c>
    </row>
    <row r="30" spans="1:17" ht="9" customHeight="1">
      <c r="A30" s="198" t="s">
        <v>856</v>
      </c>
      <c r="B30" s="156" t="s">
        <v>855</v>
      </c>
      <c r="C30" s="156" t="s">
        <v>238</v>
      </c>
      <c r="D30" s="197" t="str">
        <f t="shared" si="5"/>
        <v>Ritosek, Johann</v>
      </c>
      <c r="E30" s="197" t="s">
        <v>562</v>
      </c>
      <c r="F30" s="198" t="s">
        <v>52</v>
      </c>
      <c r="G30" s="155">
        <f>_xlfn.IFERROR(IF(VLOOKUP($A30,'Eingabe Ergebnis'!$B:$J,4,0)=0,G$2,VLOOKUP($A30,'Eingabe Ergebnis'!$B:$J,4,0)),"Fehler")</f>
        <v>78</v>
      </c>
      <c r="H30" s="155">
        <f>_xlfn.IFERROR(IF(VLOOKUP($A30,'Eingabe Ergebnis'!$B:$J,5,0)=0,H$2,VLOOKUP($A30,'Eingabe Ergebnis'!$B:$J,5,0)),"Fehler")</f>
        <v>108</v>
      </c>
      <c r="I30" s="155">
        <f>_xlfn.IFERROR(IF(VLOOKUP($A30,'Eingabe Ergebnis'!$B:$J,6,0)=0,I$2,VLOOKUP($A30,'Eingabe Ergebnis'!$B:$J,6,0)),"Fehler")</f>
        <v>73</v>
      </c>
      <c r="J30" s="155">
        <f>_xlfn.IFERROR(IF(VLOOKUP($A30,'Eingabe Ergebnis'!$B:$J,7,0)=0,J$2,VLOOKUP($A30,'Eingabe Ergebnis'!$B:$J,7,0)),"Fehler")</f>
        <v>86</v>
      </c>
      <c r="K30" s="155">
        <f>_xlfn.IFERROR(IF(VLOOKUP($A30,'Eingabe Ergebnis'!$B:$J,8,0)=0,K$2,VLOOKUP($A30,'Eingabe Ergebnis'!$B:$J,8,0)),"Fehler")</f>
        <v>82</v>
      </c>
      <c r="L30" s="155">
        <f>_xlfn.IFERROR(IF(VLOOKUP($A30,'Eingabe Ergebnis'!$B:$J,9,0)=0,L$2,VLOOKUP($A30,'Eingabe Ergebnis'!$B:$J,9,0)),"Fehler")</f>
        <v>0</v>
      </c>
      <c r="M30" s="155">
        <f t="shared" si="0"/>
        <v>427</v>
      </c>
      <c r="N30" s="155">
        <f t="shared" si="1"/>
        <v>108</v>
      </c>
      <c r="O30" s="155">
        <f t="shared" si="2"/>
        <v>0</v>
      </c>
      <c r="P30" s="155">
        <f t="shared" si="3"/>
        <v>319</v>
      </c>
      <c r="Q30" s="155">
        <f>RANK(P30,$P$4:$P178,1)</f>
        <v>27</v>
      </c>
    </row>
    <row r="31" spans="1:17" ht="9" customHeight="1">
      <c r="A31" s="198" t="s">
        <v>720</v>
      </c>
      <c r="B31" s="156" t="s">
        <v>100</v>
      </c>
      <c r="C31" s="156" t="s">
        <v>721</v>
      </c>
      <c r="D31" s="197" t="str">
        <f t="shared" si="5"/>
        <v>Buritz, Anne</v>
      </c>
      <c r="E31" s="197" t="s">
        <v>912</v>
      </c>
      <c r="F31" s="198" t="s">
        <v>20</v>
      </c>
      <c r="G31" s="155">
        <f>_xlfn.IFERROR(IF(VLOOKUP($A31,'Eingabe Ergebnis'!$B:$J,4,0)=0,G$2,VLOOKUP($A31,'Eingabe Ergebnis'!$B:$J,4,0)),"Fehler")</f>
        <v>81</v>
      </c>
      <c r="H31" s="155">
        <f>_xlfn.IFERROR(IF(VLOOKUP($A31,'Eingabe Ergebnis'!$B:$J,5,0)=0,H$2,VLOOKUP($A31,'Eingabe Ergebnis'!$B:$J,5,0)),"Fehler")</f>
        <v>76</v>
      </c>
      <c r="I31" s="155">
        <f>_xlfn.IFERROR(IF(VLOOKUP($A31,'Eingabe Ergebnis'!$B:$J,6,0)=0,I$2,VLOOKUP($A31,'Eingabe Ergebnis'!$B:$J,6,0)),"Fehler")</f>
        <v>77</v>
      </c>
      <c r="J31" s="155">
        <f>_xlfn.IFERROR(IF(VLOOKUP($A31,'Eingabe Ergebnis'!$B:$J,7,0)=0,J$2,VLOOKUP($A31,'Eingabe Ergebnis'!$B:$J,7,0)),"Fehler")</f>
        <v>108</v>
      </c>
      <c r="K31" s="155">
        <f>_xlfn.IFERROR(IF(VLOOKUP($A31,'Eingabe Ergebnis'!$B:$J,8,0)=0,K$2,VLOOKUP($A31,'Eingabe Ergebnis'!$B:$J,8,0)),"Fehler")</f>
        <v>87</v>
      </c>
      <c r="L31" s="155">
        <f>_xlfn.IFERROR(IF(VLOOKUP($A31,'Eingabe Ergebnis'!$B:$J,9,0)=0,L$2,VLOOKUP($A31,'Eingabe Ergebnis'!$B:$J,9,0)),"Fehler")</f>
        <v>0</v>
      </c>
      <c r="M31" s="155">
        <f t="shared" si="0"/>
        <v>429</v>
      </c>
      <c r="N31" s="155">
        <f t="shared" si="1"/>
        <v>108</v>
      </c>
      <c r="O31" s="155">
        <f t="shared" si="2"/>
        <v>0</v>
      </c>
      <c r="P31" s="155">
        <f t="shared" si="3"/>
        <v>321</v>
      </c>
      <c r="Q31" s="155">
        <f>RANK(P31,$P$4:$P179,1)</f>
        <v>28</v>
      </c>
    </row>
    <row r="32" spans="1:17" ht="9" customHeight="1">
      <c r="A32" s="198" t="s">
        <v>738</v>
      </c>
      <c r="B32" s="156" t="s">
        <v>529</v>
      </c>
      <c r="C32" s="156" t="s">
        <v>68</v>
      </c>
      <c r="D32" s="197" t="str">
        <f t="shared" si="5"/>
        <v>Wolf, Martina</v>
      </c>
      <c r="E32" s="197" t="s">
        <v>555</v>
      </c>
      <c r="F32" s="198" t="s">
        <v>20</v>
      </c>
      <c r="G32" s="155">
        <f>_xlfn.IFERROR(IF(VLOOKUP($A32,'Eingabe Ergebnis'!$B:$J,4,0)=0,G$2,VLOOKUP($A32,'Eingabe Ergebnis'!$B:$J,4,0)),"Fehler")</f>
        <v>80</v>
      </c>
      <c r="H32" s="155">
        <f>_xlfn.IFERROR(IF(VLOOKUP($A32,'Eingabe Ergebnis'!$B:$J,5,0)=0,H$2,VLOOKUP($A32,'Eingabe Ergebnis'!$B:$J,5,0)),"Fehler")</f>
        <v>83</v>
      </c>
      <c r="I32" s="155">
        <f>_xlfn.IFERROR(IF(VLOOKUP($A32,'Eingabe Ergebnis'!$B:$J,6,0)=0,I$2,VLOOKUP($A32,'Eingabe Ergebnis'!$B:$J,6,0)),"Fehler")</f>
        <v>78</v>
      </c>
      <c r="J32" s="155">
        <f>_xlfn.IFERROR(IF(VLOOKUP($A32,'Eingabe Ergebnis'!$B:$J,7,0)=0,J$2,VLOOKUP($A32,'Eingabe Ergebnis'!$B:$J,7,0)),"Fehler")</f>
        <v>82</v>
      </c>
      <c r="K32" s="155">
        <f>_xlfn.IFERROR(IF(VLOOKUP($A32,'Eingabe Ergebnis'!$B:$J,8,0)=0,K$2,VLOOKUP($A32,'Eingabe Ergebnis'!$B:$J,8,0)),"Fehler")</f>
        <v>108</v>
      </c>
      <c r="L32" s="155">
        <f>_xlfn.IFERROR(IF(VLOOKUP($A32,'Eingabe Ergebnis'!$B:$J,9,0)=0,L$2,VLOOKUP($A32,'Eingabe Ergebnis'!$B:$J,9,0)),"Fehler")</f>
        <v>0</v>
      </c>
      <c r="M32" s="155">
        <f t="shared" si="0"/>
        <v>431</v>
      </c>
      <c r="N32" s="155">
        <f t="shared" si="1"/>
        <v>108</v>
      </c>
      <c r="O32" s="155">
        <f t="shared" si="2"/>
        <v>0</v>
      </c>
      <c r="P32" s="155">
        <f t="shared" si="3"/>
        <v>323</v>
      </c>
      <c r="Q32" s="155">
        <f>RANK(P32,$P$4:$P180,1)</f>
        <v>29</v>
      </c>
    </row>
    <row r="33" spans="1:17" ht="9" customHeight="1">
      <c r="A33" s="198" t="s">
        <v>785</v>
      </c>
      <c r="B33" s="156" t="s">
        <v>784</v>
      </c>
      <c r="C33" s="156" t="s">
        <v>393</v>
      </c>
      <c r="D33" s="197" t="str">
        <f t="shared" si="5"/>
        <v>Winter, Petra</v>
      </c>
      <c r="E33" s="197" t="s">
        <v>618</v>
      </c>
      <c r="F33" s="198" t="s">
        <v>154</v>
      </c>
      <c r="G33" s="155">
        <f>_xlfn.IFERROR(IF(VLOOKUP($A33,'Eingabe Ergebnis'!$B:$J,4,0)=0,G$2,VLOOKUP($A33,'Eingabe Ergebnis'!$B:$J,4,0)),"Fehler")</f>
        <v>91</v>
      </c>
      <c r="H33" s="155">
        <f>_xlfn.IFERROR(IF(VLOOKUP($A33,'Eingabe Ergebnis'!$B:$J,5,0)=0,H$2,VLOOKUP($A33,'Eingabe Ergebnis'!$B:$J,5,0)),"Fehler")</f>
        <v>81</v>
      </c>
      <c r="I33" s="155">
        <f>_xlfn.IFERROR(IF(VLOOKUP($A33,'Eingabe Ergebnis'!$B:$J,6,0)=0,I$2,VLOOKUP($A33,'Eingabe Ergebnis'!$B:$J,6,0)),"Fehler")</f>
        <v>75</v>
      </c>
      <c r="J33" s="155">
        <f>_xlfn.IFERROR(IF(VLOOKUP($A33,'Eingabe Ergebnis'!$B:$J,7,0)=0,J$2,VLOOKUP($A33,'Eingabe Ergebnis'!$B:$J,7,0)),"Fehler")</f>
        <v>82</v>
      </c>
      <c r="K33" s="155">
        <f>_xlfn.IFERROR(IF(VLOOKUP($A33,'Eingabe Ergebnis'!$B:$J,8,0)=0,K$2,VLOOKUP($A33,'Eingabe Ergebnis'!$B:$J,8,0)),"Fehler")</f>
        <v>85</v>
      </c>
      <c r="L33" s="155">
        <f>_xlfn.IFERROR(IF(VLOOKUP($A33,'Eingabe Ergebnis'!$B:$J,9,0)=0,L$2,VLOOKUP($A33,'Eingabe Ergebnis'!$B:$J,9,0)),"Fehler")</f>
        <v>0</v>
      </c>
      <c r="M33" s="155">
        <f t="shared" si="0"/>
        <v>414</v>
      </c>
      <c r="N33" s="155">
        <f t="shared" si="1"/>
        <v>91</v>
      </c>
      <c r="O33" s="155">
        <f t="shared" si="2"/>
        <v>0</v>
      </c>
      <c r="P33" s="155">
        <f t="shared" si="3"/>
        <v>323</v>
      </c>
      <c r="Q33" s="155">
        <f>RANK(P33,$P$4:$P181,1)</f>
        <v>29</v>
      </c>
    </row>
    <row r="34" spans="1:17" ht="9" customHeight="1">
      <c r="A34" s="198" t="s">
        <v>751</v>
      </c>
      <c r="B34" s="156" t="s">
        <v>750</v>
      </c>
      <c r="C34" s="156" t="s">
        <v>81</v>
      </c>
      <c r="D34" s="197" t="str">
        <f t="shared" si="5"/>
        <v>Mensinga, Andreas</v>
      </c>
      <c r="E34" s="197" t="s">
        <v>555</v>
      </c>
      <c r="F34" s="198" t="s">
        <v>76</v>
      </c>
      <c r="G34" s="155">
        <f>_xlfn.IFERROR(IF(VLOOKUP($A34,'Eingabe Ergebnis'!$B:$J,4,0)=0,G$2,VLOOKUP($A34,'Eingabe Ergebnis'!$B:$J,4,0)),"Fehler")</f>
        <v>86</v>
      </c>
      <c r="H34" s="155">
        <f>_xlfn.IFERROR(IF(VLOOKUP($A34,'Eingabe Ergebnis'!$B:$J,5,0)=0,H$2,VLOOKUP($A34,'Eingabe Ergebnis'!$B:$J,5,0)),"Fehler")</f>
        <v>77</v>
      </c>
      <c r="I34" s="155">
        <f>_xlfn.IFERROR(IF(VLOOKUP($A34,'Eingabe Ergebnis'!$B:$J,6,0)=0,I$2,VLOOKUP($A34,'Eingabe Ergebnis'!$B:$J,6,0)),"Fehler")</f>
        <v>80</v>
      </c>
      <c r="J34" s="155">
        <f>_xlfn.IFERROR(IF(VLOOKUP($A34,'Eingabe Ergebnis'!$B:$J,7,0)=0,J$2,VLOOKUP($A34,'Eingabe Ergebnis'!$B:$J,7,0)),"Fehler")</f>
        <v>108</v>
      </c>
      <c r="K34" s="155">
        <f>_xlfn.IFERROR(IF(VLOOKUP($A34,'Eingabe Ergebnis'!$B:$J,8,0)=0,K$2,VLOOKUP($A34,'Eingabe Ergebnis'!$B:$J,8,0)),"Fehler")</f>
        <v>80</v>
      </c>
      <c r="L34" s="155">
        <f>_xlfn.IFERROR(IF(VLOOKUP($A34,'Eingabe Ergebnis'!$B:$J,9,0)=0,L$2,VLOOKUP($A34,'Eingabe Ergebnis'!$B:$J,9,0)),"Fehler")</f>
        <v>0</v>
      </c>
      <c r="M34" s="155">
        <f t="shared" si="0"/>
        <v>431</v>
      </c>
      <c r="N34" s="155">
        <f t="shared" si="1"/>
        <v>108</v>
      </c>
      <c r="O34" s="155">
        <f t="shared" si="2"/>
        <v>0</v>
      </c>
      <c r="P34" s="155">
        <f t="shared" si="3"/>
        <v>323</v>
      </c>
      <c r="Q34" s="155">
        <f>RANK(P34,$P$4:$P182,1)</f>
        <v>29</v>
      </c>
    </row>
    <row r="35" spans="1:17" ht="9" customHeight="1">
      <c r="A35" s="198" t="s">
        <v>964</v>
      </c>
      <c r="B35" s="156"/>
      <c r="C35" s="156"/>
      <c r="D35" s="197" t="s">
        <v>967</v>
      </c>
      <c r="E35" s="197" t="s">
        <v>555</v>
      </c>
      <c r="F35" s="198" t="s">
        <v>25</v>
      </c>
      <c r="G35" s="155">
        <f>_xlfn.IFERROR(IF(VLOOKUP($A35,'Eingabe Ergebnis'!$B:$J,4,0)=0,G$2,VLOOKUP($A35,'Eingabe Ergebnis'!$B:$J,4,0)),"Fehler")</f>
        <v>84</v>
      </c>
      <c r="H35" s="155">
        <f>_xlfn.IFERROR(IF(VLOOKUP($A35,'Eingabe Ergebnis'!$B:$J,5,0)=0,H$2,VLOOKUP($A35,'Eingabe Ergebnis'!$B:$J,5,0)),"Fehler")</f>
        <v>79</v>
      </c>
      <c r="I35" s="155">
        <f>_xlfn.IFERROR(IF(VLOOKUP($A35,'Eingabe Ergebnis'!$B:$J,6,0)=0,I$2,VLOOKUP($A35,'Eingabe Ergebnis'!$B:$J,6,0)),"Fehler")</f>
        <v>80</v>
      </c>
      <c r="J35" s="155">
        <f>_xlfn.IFERROR(IF(VLOOKUP($A35,'Eingabe Ergebnis'!$B:$J,7,0)=0,J$2,VLOOKUP($A35,'Eingabe Ergebnis'!$B:$J,7,0)),"Fehler")</f>
        <v>108</v>
      </c>
      <c r="K35" s="155">
        <f>_xlfn.IFERROR(IF(VLOOKUP($A35,'Eingabe Ergebnis'!$B:$J,8,0)=0,K$2,VLOOKUP($A35,'Eingabe Ergebnis'!$B:$J,8,0)),"Fehler")</f>
        <v>80</v>
      </c>
      <c r="L35" s="155">
        <f>_xlfn.IFERROR(IF(VLOOKUP($A35,'Eingabe Ergebnis'!$B:$J,9,0)=0,L$2,VLOOKUP($A35,'Eingabe Ergebnis'!$B:$J,9,0)),"Fehler")</f>
        <v>0</v>
      </c>
      <c r="M35" s="155">
        <f t="shared" si="0"/>
        <v>431</v>
      </c>
      <c r="N35" s="155">
        <f t="shared" si="1"/>
        <v>108</v>
      </c>
      <c r="O35" s="155">
        <f t="shared" si="2"/>
        <v>0</v>
      </c>
      <c r="P35" s="155">
        <f t="shared" si="3"/>
        <v>323</v>
      </c>
      <c r="Q35" s="155">
        <f>RANK(P35,$P$4:$P183,1)</f>
        <v>29</v>
      </c>
    </row>
    <row r="36" spans="1:17" ht="9" customHeight="1">
      <c r="A36" s="198" t="s">
        <v>885</v>
      </c>
      <c r="B36" s="156" t="s">
        <v>884</v>
      </c>
      <c r="C36" s="156" t="s">
        <v>81</v>
      </c>
      <c r="D36" s="197" t="str">
        <f aca="true" t="shared" si="6" ref="D36:D74">B36&amp;", "&amp;C36</f>
        <v>Bücker, Andreas</v>
      </c>
      <c r="E36" s="197" t="s">
        <v>956</v>
      </c>
      <c r="F36" s="198" t="s">
        <v>76</v>
      </c>
      <c r="G36" s="155">
        <f>_xlfn.IFERROR(IF(VLOOKUP($A36,'Eingabe Ergebnis'!$B:$J,4,0)=0,G$2,VLOOKUP($A36,'Eingabe Ergebnis'!$B:$J,4,0)),"Fehler")</f>
        <v>75</v>
      </c>
      <c r="H36" s="155">
        <f>_xlfn.IFERROR(IF(VLOOKUP($A36,'Eingabe Ergebnis'!$B:$J,5,0)=0,H$2,VLOOKUP($A36,'Eingabe Ergebnis'!$B:$J,5,0)),"Fehler")</f>
        <v>82</v>
      </c>
      <c r="I36" s="155">
        <f>_xlfn.IFERROR(IF(VLOOKUP($A36,'Eingabe Ergebnis'!$B:$J,6,0)=0,I$2,VLOOKUP($A36,'Eingabe Ergebnis'!$B:$J,6,0)),"Fehler")</f>
        <v>81</v>
      </c>
      <c r="J36" s="155">
        <f>_xlfn.IFERROR(IF(VLOOKUP($A36,'Eingabe Ergebnis'!$B:$J,7,0)=0,J$2,VLOOKUP($A36,'Eingabe Ergebnis'!$B:$J,7,0)),"Fehler")</f>
        <v>108</v>
      </c>
      <c r="K36" s="155">
        <f>_xlfn.IFERROR(IF(VLOOKUP($A36,'Eingabe Ergebnis'!$B:$J,8,0)=0,K$2,VLOOKUP($A36,'Eingabe Ergebnis'!$B:$J,8,0)),"Fehler")</f>
        <v>86</v>
      </c>
      <c r="L36" s="155">
        <f>_xlfn.IFERROR(IF(VLOOKUP($A36,'Eingabe Ergebnis'!$B:$J,9,0)=0,L$2,VLOOKUP($A36,'Eingabe Ergebnis'!$B:$J,9,0)),"Fehler")</f>
        <v>0</v>
      </c>
      <c r="M36" s="155">
        <f aca="true" t="shared" si="7" ref="M36:M67">SUM(G36:L36)</f>
        <v>432</v>
      </c>
      <c r="N36" s="155">
        <f aca="true" t="shared" si="8" ref="N36:N67">IF(COUNTIF($G36:$L36,"&gt;0")&gt;=5,LARGE($G36:$L36,1),0)</f>
        <v>108</v>
      </c>
      <c r="O36" s="155">
        <f aca="true" t="shared" si="9" ref="O36:O67">IF(COUNTIF($G36:$L36,"&gt;0")&gt;=6,LARGE($G36:$L36,2),0)</f>
        <v>0</v>
      </c>
      <c r="P36" s="155">
        <f aca="true" t="shared" si="10" ref="P36:P67">M36-N36-O36</f>
        <v>324</v>
      </c>
      <c r="Q36" s="155">
        <f>RANK(P36,$P$4:$P184,1)</f>
        <v>33</v>
      </c>
    </row>
    <row r="37" spans="1:17" ht="9" customHeight="1">
      <c r="A37" s="198" t="s">
        <v>815</v>
      </c>
      <c r="B37" s="156" t="s">
        <v>814</v>
      </c>
      <c r="C37" s="156" t="s">
        <v>816</v>
      </c>
      <c r="D37" s="197" t="str">
        <f t="shared" si="6"/>
        <v>Gentile, Vincenzo</v>
      </c>
      <c r="E37" s="197" t="s">
        <v>562</v>
      </c>
      <c r="F37" s="198" t="s">
        <v>52</v>
      </c>
      <c r="G37" s="155">
        <f>_xlfn.IFERROR(IF(VLOOKUP($A37,'Eingabe Ergebnis'!$B:$J,4,0)=0,G$2,VLOOKUP($A37,'Eingabe Ergebnis'!$B:$J,4,0)),"Fehler")</f>
        <v>108</v>
      </c>
      <c r="H37" s="155">
        <f>_xlfn.IFERROR(IF(VLOOKUP($A37,'Eingabe Ergebnis'!$B:$J,5,0)=0,H$2,VLOOKUP($A37,'Eingabe Ergebnis'!$B:$J,5,0)),"Fehler")</f>
        <v>75</v>
      </c>
      <c r="I37" s="155">
        <f>_xlfn.IFERROR(IF(VLOOKUP($A37,'Eingabe Ergebnis'!$B:$J,6,0)=0,I$2,VLOOKUP($A37,'Eingabe Ergebnis'!$B:$J,6,0)),"Fehler")</f>
        <v>80</v>
      </c>
      <c r="J37" s="155">
        <f>_xlfn.IFERROR(IF(VLOOKUP($A37,'Eingabe Ergebnis'!$B:$J,7,0)=0,J$2,VLOOKUP($A37,'Eingabe Ergebnis'!$B:$J,7,0)),"Fehler")</f>
        <v>84</v>
      </c>
      <c r="K37" s="155">
        <f>_xlfn.IFERROR(IF(VLOOKUP($A37,'Eingabe Ergebnis'!$B:$J,8,0)=0,K$2,VLOOKUP($A37,'Eingabe Ergebnis'!$B:$J,8,0)),"Fehler")</f>
        <v>85</v>
      </c>
      <c r="L37" s="155">
        <f>_xlfn.IFERROR(IF(VLOOKUP($A37,'Eingabe Ergebnis'!$B:$J,9,0)=0,L$2,VLOOKUP($A37,'Eingabe Ergebnis'!$B:$J,9,0)),"Fehler")</f>
        <v>0</v>
      </c>
      <c r="M37" s="155">
        <f t="shared" si="7"/>
        <v>432</v>
      </c>
      <c r="N37" s="155">
        <f t="shared" si="8"/>
        <v>108</v>
      </c>
      <c r="O37" s="155">
        <f t="shared" si="9"/>
        <v>0</v>
      </c>
      <c r="P37" s="155">
        <f t="shared" si="10"/>
        <v>324</v>
      </c>
      <c r="Q37" s="155">
        <f>RANK(P37,$P$4:$P185,1)</f>
        <v>33</v>
      </c>
    </row>
    <row r="38" spans="1:17" ht="9" customHeight="1">
      <c r="A38" s="198" t="s">
        <v>695</v>
      </c>
      <c r="B38" s="156" t="s">
        <v>694</v>
      </c>
      <c r="C38" s="156" t="s">
        <v>84</v>
      </c>
      <c r="D38" s="197" t="str">
        <f t="shared" si="6"/>
        <v>Jerig, Sebastian</v>
      </c>
      <c r="E38" s="197" t="s">
        <v>564</v>
      </c>
      <c r="F38" s="198" t="s">
        <v>25</v>
      </c>
      <c r="G38" s="155">
        <f>_xlfn.IFERROR(IF(VLOOKUP($A38,'Eingabe Ergebnis'!$B:$J,4,0)=0,G$2,VLOOKUP($A38,'Eingabe Ergebnis'!$B:$J,4,0)),"Fehler")</f>
        <v>108</v>
      </c>
      <c r="H38" s="155">
        <f>_xlfn.IFERROR(IF(VLOOKUP($A38,'Eingabe Ergebnis'!$B:$J,5,0)=0,H$2,VLOOKUP($A38,'Eingabe Ergebnis'!$B:$J,5,0)),"Fehler")</f>
        <v>79</v>
      </c>
      <c r="I38" s="155">
        <f>_xlfn.IFERROR(IF(VLOOKUP($A38,'Eingabe Ergebnis'!$B:$J,6,0)=0,I$2,VLOOKUP($A38,'Eingabe Ergebnis'!$B:$J,6,0)),"Fehler")</f>
        <v>84</v>
      </c>
      <c r="J38" s="155">
        <f>_xlfn.IFERROR(IF(VLOOKUP($A38,'Eingabe Ergebnis'!$B:$J,7,0)=0,J$2,VLOOKUP($A38,'Eingabe Ergebnis'!$B:$J,7,0)),"Fehler")</f>
        <v>80</v>
      </c>
      <c r="K38" s="155">
        <f>_xlfn.IFERROR(IF(VLOOKUP($A38,'Eingabe Ergebnis'!$B:$J,8,0)=0,K$2,VLOOKUP($A38,'Eingabe Ergebnis'!$B:$J,8,0)),"Fehler")</f>
        <v>81</v>
      </c>
      <c r="L38" s="155">
        <f>_xlfn.IFERROR(IF(VLOOKUP($A38,'Eingabe Ergebnis'!$B:$J,9,0)=0,L$2,VLOOKUP($A38,'Eingabe Ergebnis'!$B:$J,9,0)),"Fehler")</f>
        <v>0</v>
      </c>
      <c r="M38" s="155">
        <f t="shared" si="7"/>
        <v>432</v>
      </c>
      <c r="N38" s="155">
        <f t="shared" si="8"/>
        <v>108</v>
      </c>
      <c r="O38" s="155">
        <f t="shared" si="9"/>
        <v>0</v>
      </c>
      <c r="P38" s="155">
        <f t="shared" si="10"/>
        <v>324</v>
      </c>
      <c r="Q38" s="155">
        <f>RANK(P38,$P$4:$P186,1)</f>
        <v>33</v>
      </c>
    </row>
    <row r="39" spans="1:17" ht="9" customHeight="1">
      <c r="A39" s="198" t="s">
        <v>391</v>
      </c>
      <c r="B39" s="156" t="s">
        <v>392</v>
      </c>
      <c r="C39" s="156" t="s">
        <v>393</v>
      </c>
      <c r="D39" s="197" t="str">
        <f t="shared" si="6"/>
        <v>Polischuk, Petra</v>
      </c>
      <c r="E39" s="197" t="s">
        <v>564</v>
      </c>
      <c r="F39" s="198" t="s">
        <v>154</v>
      </c>
      <c r="G39" s="155">
        <f>_xlfn.IFERROR(IF(VLOOKUP($A39,'Eingabe Ergebnis'!$B:$J,4,0)=0,G$2,VLOOKUP($A39,'Eingabe Ergebnis'!$B:$J,4,0)),"Fehler")</f>
        <v>88</v>
      </c>
      <c r="H39" s="155">
        <f>_xlfn.IFERROR(IF(VLOOKUP($A39,'Eingabe Ergebnis'!$B:$J,5,0)=0,H$2,VLOOKUP($A39,'Eingabe Ergebnis'!$B:$J,5,0)),"Fehler")</f>
        <v>72</v>
      </c>
      <c r="I39" s="155">
        <f>_xlfn.IFERROR(IF(VLOOKUP($A39,'Eingabe Ergebnis'!$B:$J,6,0)=0,I$2,VLOOKUP($A39,'Eingabe Ergebnis'!$B:$J,6,0)),"Fehler")</f>
        <v>77</v>
      </c>
      <c r="J39" s="155">
        <f>_xlfn.IFERROR(IF(VLOOKUP($A39,'Eingabe Ergebnis'!$B:$J,7,0)=0,J$2,VLOOKUP($A39,'Eingabe Ergebnis'!$B:$J,7,0)),"Fehler")</f>
        <v>88</v>
      </c>
      <c r="K39" s="155">
        <f>_xlfn.IFERROR(IF(VLOOKUP($A39,'Eingabe Ergebnis'!$B:$J,8,0)=0,K$2,VLOOKUP($A39,'Eingabe Ergebnis'!$B:$J,8,0)),"Fehler")</f>
        <v>96</v>
      </c>
      <c r="L39" s="155">
        <f>_xlfn.IFERROR(IF(VLOOKUP($A39,'Eingabe Ergebnis'!$B:$J,9,0)=0,L$2,VLOOKUP($A39,'Eingabe Ergebnis'!$B:$J,9,0)),"Fehler")</f>
        <v>0</v>
      </c>
      <c r="M39" s="155">
        <f t="shared" si="7"/>
        <v>421</v>
      </c>
      <c r="N39" s="155">
        <f t="shared" si="8"/>
        <v>96</v>
      </c>
      <c r="O39" s="155">
        <f t="shared" si="9"/>
        <v>0</v>
      </c>
      <c r="P39" s="155">
        <f t="shared" si="10"/>
        <v>325</v>
      </c>
      <c r="Q39" s="155">
        <f>RANK(P39,$P$4:$P187,1)</f>
        <v>36</v>
      </c>
    </row>
    <row r="40" spans="1:17" ht="9" customHeight="1">
      <c r="A40" s="198" t="s">
        <v>763</v>
      </c>
      <c r="B40" s="156" t="s">
        <v>491</v>
      </c>
      <c r="C40" s="156" t="s">
        <v>764</v>
      </c>
      <c r="D40" s="197" t="str">
        <f t="shared" si="6"/>
        <v>Stoltz, Karin</v>
      </c>
      <c r="E40" s="197" t="s">
        <v>618</v>
      </c>
      <c r="F40" s="198" t="s">
        <v>185</v>
      </c>
      <c r="G40" s="155">
        <f>_xlfn.IFERROR(IF(VLOOKUP($A40,'Eingabe Ergebnis'!$B:$J,4,0)=0,G$2,VLOOKUP($A40,'Eingabe Ergebnis'!$B:$J,4,0)),"Fehler")</f>
        <v>84</v>
      </c>
      <c r="H40" s="155">
        <f>_xlfn.IFERROR(IF(VLOOKUP($A40,'Eingabe Ergebnis'!$B:$J,5,0)=0,H$2,VLOOKUP($A40,'Eingabe Ergebnis'!$B:$J,5,0)),"Fehler")</f>
        <v>78</v>
      </c>
      <c r="I40" s="155">
        <f>_xlfn.IFERROR(IF(VLOOKUP($A40,'Eingabe Ergebnis'!$B:$J,6,0)=0,I$2,VLOOKUP($A40,'Eingabe Ergebnis'!$B:$J,6,0)),"Fehler")</f>
        <v>78</v>
      </c>
      <c r="J40" s="155">
        <f>_xlfn.IFERROR(IF(VLOOKUP($A40,'Eingabe Ergebnis'!$B:$J,7,0)=0,J$2,VLOOKUP($A40,'Eingabe Ergebnis'!$B:$J,7,0)),"Fehler")</f>
        <v>89</v>
      </c>
      <c r="K40" s="155">
        <f>_xlfn.IFERROR(IF(VLOOKUP($A40,'Eingabe Ergebnis'!$B:$J,8,0)=0,K$2,VLOOKUP($A40,'Eingabe Ergebnis'!$B:$J,8,0)),"Fehler")</f>
        <v>85</v>
      </c>
      <c r="L40" s="155">
        <f>_xlfn.IFERROR(IF(VLOOKUP($A40,'Eingabe Ergebnis'!$B:$J,9,0)=0,L$2,VLOOKUP($A40,'Eingabe Ergebnis'!$B:$J,9,0)),"Fehler")</f>
        <v>0</v>
      </c>
      <c r="M40" s="155">
        <f t="shared" si="7"/>
        <v>414</v>
      </c>
      <c r="N40" s="155">
        <f t="shared" si="8"/>
        <v>89</v>
      </c>
      <c r="O40" s="155">
        <f t="shared" si="9"/>
        <v>0</v>
      </c>
      <c r="P40" s="155">
        <f t="shared" si="10"/>
        <v>325</v>
      </c>
      <c r="Q40" s="155">
        <f>RANK(P40,$P$4:$P188,1)</f>
        <v>36</v>
      </c>
    </row>
    <row r="41" spans="1:17" ht="9" customHeight="1">
      <c r="A41" s="198" t="s">
        <v>696</v>
      </c>
      <c r="B41" s="156" t="s">
        <v>123</v>
      </c>
      <c r="C41" s="156" t="s">
        <v>697</v>
      </c>
      <c r="D41" s="197" t="str">
        <f t="shared" si="6"/>
        <v>Duhme, Jacqueline</v>
      </c>
      <c r="E41" s="197" t="s">
        <v>564</v>
      </c>
      <c r="F41" s="198" t="s">
        <v>952</v>
      </c>
      <c r="G41" s="155">
        <f>_xlfn.IFERROR(IF(VLOOKUP($A41,'Eingabe Ergebnis'!$B:$J,4,0)=0,G$2,VLOOKUP($A41,'Eingabe Ergebnis'!$B:$J,4,0)),"Fehler")</f>
        <v>89</v>
      </c>
      <c r="H41" s="155">
        <f>_xlfn.IFERROR(IF(VLOOKUP($A41,'Eingabe Ergebnis'!$B:$J,5,0)=0,H$2,VLOOKUP($A41,'Eingabe Ergebnis'!$B:$J,5,0)),"Fehler")</f>
        <v>76</v>
      </c>
      <c r="I41" s="155">
        <f>_xlfn.IFERROR(IF(VLOOKUP($A41,'Eingabe Ergebnis'!$B:$J,6,0)=0,I$2,VLOOKUP($A41,'Eingabe Ergebnis'!$B:$J,6,0)),"Fehler")</f>
        <v>108</v>
      </c>
      <c r="J41" s="155">
        <f>_xlfn.IFERROR(IF(VLOOKUP($A41,'Eingabe Ergebnis'!$B:$J,7,0)=0,J$2,VLOOKUP($A41,'Eingabe Ergebnis'!$B:$J,7,0)),"Fehler")</f>
        <v>85</v>
      </c>
      <c r="K41" s="155">
        <f>_xlfn.IFERROR(IF(VLOOKUP($A41,'Eingabe Ergebnis'!$B:$J,8,0)=0,K$2,VLOOKUP($A41,'Eingabe Ergebnis'!$B:$J,8,0)),"Fehler")</f>
        <v>75</v>
      </c>
      <c r="L41" s="155">
        <f>_xlfn.IFERROR(IF(VLOOKUP($A41,'Eingabe Ergebnis'!$B:$J,9,0)=0,L$2,VLOOKUP($A41,'Eingabe Ergebnis'!$B:$J,9,0)),"Fehler")</f>
        <v>0</v>
      </c>
      <c r="M41" s="155">
        <f t="shared" si="7"/>
        <v>433</v>
      </c>
      <c r="N41" s="155">
        <f t="shared" si="8"/>
        <v>108</v>
      </c>
      <c r="O41" s="155">
        <f t="shared" si="9"/>
        <v>0</v>
      </c>
      <c r="P41" s="155">
        <f t="shared" si="10"/>
        <v>325</v>
      </c>
      <c r="Q41" s="155">
        <f>RANK(P41,$P$4:$P189,1)</f>
        <v>36</v>
      </c>
    </row>
    <row r="42" spans="1:17" ht="9" customHeight="1">
      <c r="A42" s="198" t="s">
        <v>761</v>
      </c>
      <c r="B42" s="156" t="s">
        <v>760</v>
      </c>
      <c r="C42" s="156" t="s">
        <v>54</v>
      </c>
      <c r="D42" s="197" t="str">
        <f t="shared" si="6"/>
        <v>Bruhn, Holger</v>
      </c>
      <c r="E42" s="197" t="s">
        <v>618</v>
      </c>
      <c r="F42" s="198" t="s">
        <v>76</v>
      </c>
      <c r="G42" s="155">
        <f>_xlfn.IFERROR(IF(VLOOKUP($A42,'Eingabe Ergebnis'!$B:$J,4,0)=0,G$2,VLOOKUP($A42,'Eingabe Ergebnis'!$B:$J,4,0)),"Fehler")</f>
        <v>87</v>
      </c>
      <c r="H42" s="155">
        <f>_xlfn.IFERROR(IF(VLOOKUP($A42,'Eingabe Ergebnis'!$B:$J,5,0)=0,H$2,VLOOKUP($A42,'Eingabe Ergebnis'!$B:$J,5,0)),"Fehler")</f>
        <v>77</v>
      </c>
      <c r="I42" s="155">
        <f>_xlfn.IFERROR(IF(VLOOKUP($A42,'Eingabe Ergebnis'!$B:$J,6,0)=0,I$2,VLOOKUP($A42,'Eingabe Ergebnis'!$B:$J,6,0)),"Fehler")</f>
        <v>81</v>
      </c>
      <c r="J42" s="155">
        <f>_xlfn.IFERROR(IF(VLOOKUP($A42,'Eingabe Ergebnis'!$B:$J,7,0)=0,J$2,VLOOKUP($A42,'Eingabe Ergebnis'!$B:$J,7,0)),"Fehler")</f>
        <v>81</v>
      </c>
      <c r="K42" s="155">
        <f>_xlfn.IFERROR(IF(VLOOKUP($A42,'Eingabe Ergebnis'!$B:$J,8,0)=0,K$2,VLOOKUP($A42,'Eingabe Ergebnis'!$B:$J,8,0)),"Fehler")</f>
        <v>108</v>
      </c>
      <c r="L42" s="155">
        <f>_xlfn.IFERROR(IF(VLOOKUP($A42,'Eingabe Ergebnis'!$B:$J,9,0)=0,L$2,VLOOKUP($A42,'Eingabe Ergebnis'!$B:$J,9,0)),"Fehler")</f>
        <v>0</v>
      </c>
      <c r="M42" s="155">
        <f t="shared" si="7"/>
        <v>434</v>
      </c>
      <c r="N42" s="155">
        <f t="shared" si="8"/>
        <v>108</v>
      </c>
      <c r="O42" s="155">
        <f t="shared" si="9"/>
        <v>0</v>
      </c>
      <c r="P42" s="155">
        <f t="shared" si="10"/>
        <v>326</v>
      </c>
      <c r="Q42" s="155">
        <f>RANK(P42,$P$4:$P190,1)</f>
        <v>39</v>
      </c>
    </row>
    <row r="43" spans="1:17" ht="9" customHeight="1">
      <c r="A43" s="198" t="s">
        <v>879</v>
      </c>
      <c r="B43" s="156" t="s">
        <v>878</v>
      </c>
      <c r="C43" s="156" t="s">
        <v>48</v>
      </c>
      <c r="D43" s="197" t="str">
        <f t="shared" si="6"/>
        <v>Wrede, Thomas</v>
      </c>
      <c r="E43" s="197" t="s">
        <v>562</v>
      </c>
      <c r="F43" s="198" t="s">
        <v>25</v>
      </c>
      <c r="G43" s="155">
        <f>_xlfn.IFERROR(IF(VLOOKUP($A43,'Eingabe Ergebnis'!$B:$J,4,0)=0,G$2,VLOOKUP($A43,'Eingabe Ergebnis'!$B:$J,4,0)),"Fehler")</f>
        <v>83</v>
      </c>
      <c r="H43" s="155">
        <f>_xlfn.IFERROR(IF(VLOOKUP($A43,'Eingabe Ergebnis'!$B:$J,5,0)=0,H$2,VLOOKUP($A43,'Eingabe Ergebnis'!$B:$J,5,0)),"Fehler")</f>
        <v>85</v>
      </c>
      <c r="I43" s="155">
        <f>_xlfn.IFERROR(IF(VLOOKUP($A43,'Eingabe Ergebnis'!$B:$J,6,0)=0,I$2,VLOOKUP($A43,'Eingabe Ergebnis'!$B:$J,6,0)),"Fehler")</f>
        <v>77</v>
      </c>
      <c r="J43" s="155">
        <f>_xlfn.IFERROR(IF(VLOOKUP($A43,'Eingabe Ergebnis'!$B:$J,7,0)=0,J$2,VLOOKUP($A43,'Eingabe Ergebnis'!$B:$J,7,0)),"Fehler")</f>
        <v>87</v>
      </c>
      <c r="K43" s="155">
        <f>_xlfn.IFERROR(IF(VLOOKUP($A43,'Eingabe Ergebnis'!$B:$J,8,0)=0,K$2,VLOOKUP($A43,'Eingabe Ergebnis'!$B:$J,8,0)),"Fehler")</f>
        <v>82</v>
      </c>
      <c r="L43" s="155">
        <f>_xlfn.IFERROR(IF(VLOOKUP($A43,'Eingabe Ergebnis'!$B:$J,9,0)=0,L$2,VLOOKUP($A43,'Eingabe Ergebnis'!$B:$J,9,0)),"Fehler")</f>
        <v>0</v>
      </c>
      <c r="M43" s="155">
        <f t="shared" si="7"/>
        <v>414</v>
      </c>
      <c r="N43" s="155">
        <f t="shared" si="8"/>
        <v>87</v>
      </c>
      <c r="O43" s="155">
        <f t="shared" si="9"/>
        <v>0</v>
      </c>
      <c r="P43" s="155">
        <f t="shared" si="10"/>
        <v>327</v>
      </c>
      <c r="Q43" s="155">
        <f>RANK(P43,$P$4:$P191,1)</f>
        <v>40</v>
      </c>
    </row>
    <row r="44" spans="1:17" ht="9" customHeight="1">
      <c r="A44" s="198" t="s">
        <v>319</v>
      </c>
      <c r="B44" s="156" t="s">
        <v>320</v>
      </c>
      <c r="C44" s="156" t="s">
        <v>321</v>
      </c>
      <c r="D44" s="197" t="str">
        <f t="shared" si="6"/>
        <v>Lucas, Bodo</v>
      </c>
      <c r="E44" s="197" t="s">
        <v>564</v>
      </c>
      <c r="F44" s="198" t="s">
        <v>52</v>
      </c>
      <c r="G44" s="155">
        <f>_xlfn.IFERROR(IF(VLOOKUP($A44,'Eingabe Ergebnis'!$B:$J,4,0)=0,G$2,VLOOKUP($A44,'Eingabe Ergebnis'!$B:$J,4,0)),"Fehler")</f>
        <v>76</v>
      </c>
      <c r="H44" s="155">
        <f>_xlfn.IFERROR(IF(VLOOKUP($A44,'Eingabe Ergebnis'!$B:$J,5,0)=0,H$2,VLOOKUP($A44,'Eingabe Ergebnis'!$B:$J,5,0)),"Fehler")</f>
        <v>69</v>
      </c>
      <c r="I44" s="155">
        <f>_xlfn.IFERROR(IF(VLOOKUP($A44,'Eingabe Ergebnis'!$B:$J,6,0)=0,I$2,VLOOKUP($A44,'Eingabe Ergebnis'!$B:$J,6,0)),"Fehler")</f>
        <v>76</v>
      </c>
      <c r="J44" s="155">
        <f>_xlfn.IFERROR(IF(VLOOKUP($A44,'Eingabe Ergebnis'!$B:$J,7,0)=0,J$2,VLOOKUP($A44,'Eingabe Ergebnis'!$B:$J,7,0)),"Fehler")</f>
        <v>108</v>
      </c>
      <c r="K44" s="155">
        <f>_xlfn.IFERROR(IF(VLOOKUP($A44,'Eingabe Ergebnis'!$B:$J,8,0)=0,K$2,VLOOKUP($A44,'Eingabe Ergebnis'!$B:$J,8,0)),"Fehler")</f>
        <v>108</v>
      </c>
      <c r="L44" s="155">
        <f>_xlfn.IFERROR(IF(VLOOKUP($A44,'Eingabe Ergebnis'!$B:$J,9,0)=0,L$2,VLOOKUP($A44,'Eingabe Ergebnis'!$B:$J,9,0)),"Fehler")</f>
        <v>0</v>
      </c>
      <c r="M44" s="155">
        <f t="shared" si="7"/>
        <v>437</v>
      </c>
      <c r="N44" s="155">
        <f t="shared" si="8"/>
        <v>108</v>
      </c>
      <c r="O44" s="155">
        <f t="shared" si="9"/>
        <v>0</v>
      </c>
      <c r="P44" s="155">
        <f t="shared" si="10"/>
        <v>329</v>
      </c>
      <c r="Q44" s="155">
        <f>RANK(P44,$P$4:$P192,1)</f>
        <v>41</v>
      </c>
    </row>
    <row r="45" spans="1:17" ht="9" customHeight="1">
      <c r="A45" s="198" t="s">
        <v>759</v>
      </c>
      <c r="B45" s="156" t="s">
        <v>758</v>
      </c>
      <c r="C45" s="156" t="s">
        <v>89</v>
      </c>
      <c r="D45" s="197" t="str">
        <f t="shared" si="6"/>
        <v>Wolhardt, Michael</v>
      </c>
      <c r="E45" s="197" t="s">
        <v>618</v>
      </c>
      <c r="F45" s="198" t="s">
        <v>76</v>
      </c>
      <c r="G45" s="155">
        <f>_xlfn.IFERROR(IF(VLOOKUP($A45,'Eingabe Ergebnis'!$B:$J,4,0)=0,G$2,VLOOKUP($A45,'Eingabe Ergebnis'!$B:$J,4,0)),"Fehler")</f>
        <v>81</v>
      </c>
      <c r="H45" s="155">
        <f>_xlfn.IFERROR(IF(VLOOKUP($A45,'Eingabe Ergebnis'!$B:$J,5,0)=0,H$2,VLOOKUP($A45,'Eingabe Ergebnis'!$B:$J,5,0)),"Fehler")</f>
        <v>76</v>
      </c>
      <c r="I45" s="155">
        <f>_xlfn.IFERROR(IF(VLOOKUP($A45,'Eingabe Ergebnis'!$B:$J,6,0)=0,I$2,VLOOKUP($A45,'Eingabe Ergebnis'!$B:$J,6,0)),"Fehler")</f>
        <v>91</v>
      </c>
      <c r="J45" s="155">
        <f>_xlfn.IFERROR(IF(VLOOKUP($A45,'Eingabe Ergebnis'!$B:$J,7,0)=0,J$2,VLOOKUP($A45,'Eingabe Ergebnis'!$B:$J,7,0)),"Fehler")</f>
        <v>82</v>
      </c>
      <c r="K45" s="155">
        <f>_xlfn.IFERROR(IF(VLOOKUP($A45,'Eingabe Ergebnis'!$B:$J,8,0)=0,K$2,VLOOKUP($A45,'Eingabe Ergebnis'!$B:$J,8,0)),"Fehler")</f>
        <v>108</v>
      </c>
      <c r="L45" s="155">
        <f>_xlfn.IFERROR(IF(VLOOKUP($A45,'Eingabe Ergebnis'!$B:$J,9,0)=0,L$2,VLOOKUP($A45,'Eingabe Ergebnis'!$B:$J,9,0)),"Fehler")</f>
        <v>0</v>
      </c>
      <c r="M45" s="155">
        <f t="shared" si="7"/>
        <v>438</v>
      </c>
      <c r="N45" s="155">
        <f t="shared" si="8"/>
        <v>108</v>
      </c>
      <c r="O45" s="155">
        <f t="shared" si="9"/>
        <v>0</v>
      </c>
      <c r="P45" s="155">
        <f t="shared" si="10"/>
        <v>330</v>
      </c>
      <c r="Q45" s="155">
        <f>RANK(P45,$P$4:$P193,1)</f>
        <v>42</v>
      </c>
    </row>
    <row r="46" spans="1:17" ht="9" customHeight="1">
      <c r="A46" s="198" t="s">
        <v>700</v>
      </c>
      <c r="B46" s="156" t="s">
        <v>699</v>
      </c>
      <c r="C46" s="156" t="s">
        <v>110</v>
      </c>
      <c r="D46" s="197" t="str">
        <f t="shared" si="6"/>
        <v>Sträter, Martin</v>
      </c>
      <c r="E46" s="197" t="s">
        <v>564</v>
      </c>
      <c r="F46" s="198" t="s">
        <v>25</v>
      </c>
      <c r="G46" s="155">
        <f>_xlfn.IFERROR(IF(VLOOKUP($A46,'Eingabe Ergebnis'!$B:$J,4,0)=0,G$2,VLOOKUP($A46,'Eingabe Ergebnis'!$B:$J,4,0)),"Fehler")</f>
        <v>108</v>
      </c>
      <c r="H46" s="155">
        <f>_xlfn.IFERROR(IF(VLOOKUP($A46,'Eingabe Ergebnis'!$B:$J,5,0)=0,H$2,VLOOKUP($A46,'Eingabe Ergebnis'!$B:$J,5,0)),"Fehler")</f>
        <v>67</v>
      </c>
      <c r="I46" s="155">
        <f>_xlfn.IFERROR(IF(VLOOKUP($A46,'Eingabe Ergebnis'!$B:$J,6,0)=0,I$2,VLOOKUP($A46,'Eingabe Ergebnis'!$B:$J,6,0)),"Fehler")</f>
        <v>75</v>
      </c>
      <c r="J46" s="155">
        <f>_xlfn.IFERROR(IF(VLOOKUP($A46,'Eingabe Ergebnis'!$B:$J,7,0)=0,J$2,VLOOKUP($A46,'Eingabe Ergebnis'!$B:$J,7,0)),"Fehler")</f>
        <v>108</v>
      </c>
      <c r="K46" s="155">
        <f>_xlfn.IFERROR(IF(VLOOKUP($A46,'Eingabe Ergebnis'!$B:$J,8,0)=0,K$2,VLOOKUP($A46,'Eingabe Ergebnis'!$B:$J,8,0)),"Fehler")</f>
        <v>80</v>
      </c>
      <c r="L46" s="155">
        <f>_xlfn.IFERROR(IF(VLOOKUP($A46,'Eingabe Ergebnis'!$B:$J,9,0)=0,L$2,VLOOKUP($A46,'Eingabe Ergebnis'!$B:$J,9,0)),"Fehler")</f>
        <v>0</v>
      </c>
      <c r="M46" s="155">
        <f t="shared" si="7"/>
        <v>438</v>
      </c>
      <c r="N46" s="155">
        <f t="shared" si="8"/>
        <v>108</v>
      </c>
      <c r="O46" s="155">
        <f t="shared" si="9"/>
        <v>0</v>
      </c>
      <c r="P46" s="155">
        <f t="shared" si="10"/>
        <v>330</v>
      </c>
      <c r="Q46" s="155">
        <f>RANK(P46,$P$4:$P194,1)</f>
        <v>42</v>
      </c>
    </row>
    <row r="47" spans="1:17" ht="9" customHeight="1">
      <c r="A47" s="198" t="s">
        <v>822</v>
      </c>
      <c r="B47" s="156" t="s">
        <v>821</v>
      </c>
      <c r="C47" s="156" t="s">
        <v>823</v>
      </c>
      <c r="D47" s="197" t="str">
        <f t="shared" si="6"/>
        <v>Grimmelt, Detlev</v>
      </c>
      <c r="E47" s="197" t="s">
        <v>562</v>
      </c>
      <c r="F47" s="198" t="s">
        <v>76</v>
      </c>
      <c r="G47" s="155">
        <f>_xlfn.IFERROR(IF(VLOOKUP($A47,'Eingabe Ergebnis'!$B:$J,4,0)=0,G$2,VLOOKUP($A47,'Eingabe Ergebnis'!$B:$J,4,0)),"Fehler")</f>
        <v>90</v>
      </c>
      <c r="H47" s="155">
        <f>_xlfn.IFERROR(IF(VLOOKUP($A47,'Eingabe Ergebnis'!$B:$J,5,0)=0,H$2,VLOOKUP($A47,'Eingabe Ergebnis'!$B:$J,5,0)),"Fehler")</f>
        <v>79</v>
      </c>
      <c r="I47" s="155">
        <f>_xlfn.IFERROR(IF(VLOOKUP($A47,'Eingabe Ergebnis'!$B:$J,6,0)=0,I$2,VLOOKUP($A47,'Eingabe Ergebnis'!$B:$J,6,0)),"Fehler")</f>
        <v>78</v>
      </c>
      <c r="J47" s="155">
        <f>_xlfn.IFERROR(IF(VLOOKUP($A47,'Eingabe Ergebnis'!$B:$J,7,0)=0,J$2,VLOOKUP($A47,'Eingabe Ergebnis'!$B:$J,7,0)),"Fehler")</f>
        <v>85</v>
      </c>
      <c r="K47" s="155">
        <f>_xlfn.IFERROR(IF(VLOOKUP($A47,'Eingabe Ergebnis'!$B:$J,8,0)=0,K$2,VLOOKUP($A47,'Eingabe Ergebnis'!$B:$J,8,0)),"Fehler")</f>
        <v>108</v>
      </c>
      <c r="L47" s="155">
        <f>_xlfn.IFERROR(IF(VLOOKUP($A47,'Eingabe Ergebnis'!$B:$J,9,0)=0,L$2,VLOOKUP($A47,'Eingabe Ergebnis'!$B:$J,9,0)),"Fehler")</f>
        <v>0</v>
      </c>
      <c r="M47" s="155">
        <f t="shared" si="7"/>
        <v>440</v>
      </c>
      <c r="N47" s="155">
        <f t="shared" si="8"/>
        <v>108</v>
      </c>
      <c r="O47" s="155">
        <f t="shared" si="9"/>
        <v>0</v>
      </c>
      <c r="P47" s="155">
        <f t="shared" si="10"/>
        <v>332</v>
      </c>
      <c r="Q47" s="155">
        <f>RANK(P47,$P$4:$P195,1)</f>
        <v>44</v>
      </c>
    </row>
    <row r="48" spans="1:17" ht="9" customHeight="1">
      <c r="A48" s="198" t="s">
        <v>286</v>
      </c>
      <c r="B48" s="156" t="s">
        <v>287</v>
      </c>
      <c r="C48" s="156" t="s">
        <v>716</v>
      </c>
      <c r="D48" s="197" t="str">
        <f t="shared" si="6"/>
        <v>Kramer, Ulrich </v>
      </c>
      <c r="E48" s="197" t="s">
        <v>912</v>
      </c>
      <c r="F48" s="198" t="s">
        <v>76</v>
      </c>
      <c r="G48" s="155">
        <f>_xlfn.IFERROR(IF(VLOOKUP($A48,'Eingabe Ergebnis'!$B:$J,4,0)=0,G$2,VLOOKUP($A48,'Eingabe Ergebnis'!$B:$J,4,0)),"Fehler")</f>
        <v>87</v>
      </c>
      <c r="H48" s="155">
        <f>_xlfn.IFERROR(IF(VLOOKUP($A48,'Eingabe Ergebnis'!$B:$J,5,0)=0,H$2,VLOOKUP($A48,'Eingabe Ergebnis'!$B:$J,5,0)),"Fehler")</f>
        <v>80</v>
      </c>
      <c r="I48" s="155">
        <f>_xlfn.IFERROR(IF(VLOOKUP($A48,'Eingabe Ergebnis'!$B:$J,6,0)=0,I$2,VLOOKUP($A48,'Eingabe Ergebnis'!$B:$J,6,0)),"Fehler")</f>
        <v>108</v>
      </c>
      <c r="J48" s="155">
        <f>_xlfn.IFERROR(IF(VLOOKUP($A48,'Eingabe Ergebnis'!$B:$J,7,0)=0,J$2,VLOOKUP($A48,'Eingabe Ergebnis'!$B:$J,7,0)),"Fehler")</f>
        <v>83</v>
      </c>
      <c r="K48" s="155">
        <f>_xlfn.IFERROR(IF(VLOOKUP($A48,'Eingabe Ergebnis'!$B:$J,8,0)=0,K$2,VLOOKUP($A48,'Eingabe Ergebnis'!$B:$J,8,0)),"Fehler")</f>
        <v>82</v>
      </c>
      <c r="L48" s="155">
        <f>_xlfn.IFERROR(IF(VLOOKUP($A48,'Eingabe Ergebnis'!$B:$J,9,0)=0,L$2,VLOOKUP($A48,'Eingabe Ergebnis'!$B:$J,9,0)),"Fehler")</f>
        <v>0</v>
      </c>
      <c r="M48" s="155">
        <f t="shared" si="7"/>
        <v>440</v>
      </c>
      <c r="N48" s="155">
        <f t="shared" si="8"/>
        <v>108</v>
      </c>
      <c r="O48" s="155">
        <f t="shared" si="9"/>
        <v>0</v>
      </c>
      <c r="P48" s="155">
        <f t="shared" si="10"/>
        <v>332</v>
      </c>
      <c r="Q48" s="155">
        <f>RANK(P48,$P$4:$P196,1)</f>
        <v>44</v>
      </c>
    </row>
    <row r="49" spans="1:17" ht="9" customHeight="1">
      <c r="A49" s="198" t="s">
        <v>853</v>
      </c>
      <c r="B49" s="156" t="s">
        <v>852</v>
      </c>
      <c r="C49" s="156" t="s">
        <v>854</v>
      </c>
      <c r="D49" s="197" t="str">
        <f t="shared" si="6"/>
        <v>Baudisch, Thorsten</v>
      </c>
      <c r="E49" s="197" t="s">
        <v>562</v>
      </c>
      <c r="F49" s="198" t="s">
        <v>25</v>
      </c>
      <c r="G49" s="155">
        <f>_xlfn.IFERROR(IF(VLOOKUP($A49,'Eingabe Ergebnis'!$B:$J,4,0)=0,G$2,VLOOKUP($A49,'Eingabe Ergebnis'!$B:$J,4,0)),"Fehler")</f>
        <v>90</v>
      </c>
      <c r="H49" s="155">
        <f>_xlfn.IFERROR(IF(VLOOKUP($A49,'Eingabe Ergebnis'!$B:$J,5,0)=0,H$2,VLOOKUP($A49,'Eingabe Ergebnis'!$B:$J,5,0)),"Fehler")</f>
        <v>75</v>
      </c>
      <c r="I49" s="155">
        <f>_xlfn.IFERROR(IF(VLOOKUP($A49,'Eingabe Ergebnis'!$B:$J,6,0)=0,I$2,VLOOKUP($A49,'Eingabe Ergebnis'!$B:$J,6,0)),"Fehler")</f>
        <v>85</v>
      </c>
      <c r="J49" s="155">
        <f>_xlfn.IFERROR(IF(VLOOKUP($A49,'Eingabe Ergebnis'!$B:$J,7,0)=0,J$2,VLOOKUP($A49,'Eingabe Ergebnis'!$B:$J,7,0)),"Fehler")</f>
        <v>94</v>
      </c>
      <c r="K49" s="155">
        <f>_xlfn.IFERROR(IF(VLOOKUP($A49,'Eingabe Ergebnis'!$B:$J,8,0)=0,K$2,VLOOKUP($A49,'Eingabe Ergebnis'!$B:$J,8,0)),"Fehler")</f>
        <v>84</v>
      </c>
      <c r="L49" s="155">
        <f>_xlfn.IFERROR(IF(VLOOKUP($A49,'Eingabe Ergebnis'!$B:$J,9,0)=0,L$2,VLOOKUP($A49,'Eingabe Ergebnis'!$B:$J,9,0)),"Fehler")</f>
        <v>0</v>
      </c>
      <c r="M49" s="155">
        <f t="shared" si="7"/>
        <v>428</v>
      </c>
      <c r="N49" s="155">
        <f t="shared" si="8"/>
        <v>94</v>
      </c>
      <c r="O49" s="155">
        <f t="shared" si="9"/>
        <v>0</v>
      </c>
      <c r="P49" s="155">
        <f t="shared" si="10"/>
        <v>334</v>
      </c>
      <c r="Q49" s="155">
        <f>RANK(P49,$P$4:$P197,1)</f>
        <v>46</v>
      </c>
    </row>
    <row r="50" spans="1:17" ht="9" customHeight="1">
      <c r="A50" s="198" t="s">
        <v>737</v>
      </c>
      <c r="B50" s="156" t="s">
        <v>736</v>
      </c>
      <c r="C50" s="156" t="s">
        <v>225</v>
      </c>
      <c r="D50" s="197" t="str">
        <f t="shared" si="6"/>
        <v>Vajes, Frank</v>
      </c>
      <c r="E50" s="197" t="s">
        <v>555</v>
      </c>
      <c r="F50" s="198" t="s">
        <v>25</v>
      </c>
      <c r="G50" s="155">
        <f>_xlfn.IFERROR(IF(VLOOKUP($A50,'Eingabe Ergebnis'!$B:$J,4,0)=0,G$2,VLOOKUP($A50,'Eingabe Ergebnis'!$B:$J,4,0)),"Fehler")</f>
        <v>81</v>
      </c>
      <c r="H50" s="155">
        <f>_xlfn.IFERROR(IF(VLOOKUP($A50,'Eingabe Ergebnis'!$B:$J,5,0)=0,H$2,VLOOKUP($A50,'Eingabe Ergebnis'!$B:$J,5,0)),"Fehler")</f>
        <v>82</v>
      </c>
      <c r="I50" s="155">
        <f>_xlfn.IFERROR(IF(VLOOKUP($A50,'Eingabe Ergebnis'!$B:$J,6,0)=0,I$2,VLOOKUP($A50,'Eingabe Ergebnis'!$B:$J,6,0)),"Fehler")</f>
        <v>108</v>
      </c>
      <c r="J50" s="155">
        <f>_xlfn.IFERROR(IF(VLOOKUP($A50,'Eingabe Ergebnis'!$B:$J,7,0)=0,J$2,VLOOKUP($A50,'Eingabe Ergebnis'!$B:$J,7,0)),"Fehler")</f>
        <v>85</v>
      </c>
      <c r="K50" s="155">
        <f>_xlfn.IFERROR(IF(VLOOKUP($A50,'Eingabe Ergebnis'!$B:$J,8,0)=0,K$2,VLOOKUP($A50,'Eingabe Ergebnis'!$B:$J,8,0)),"Fehler")</f>
        <v>86</v>
      </c>
      <c r="L50" s="155">
        <f>_xlfn.IFERROR(IF(VLOOKUP($A50,'Eingabe Ergebnis'!$B:$J,9,0)=0,L$2,VLOOKUP($A50,'Eingabe Ergebnis'!$B:$J,9,0)),"Fehler")</f>
        <v>0</v>
      </c>
      <c r="M50" s="155">
        <f t="shared" si="7"/>
        <v>442</v>
      </c>
      <c r="N50" s="155">
        <f t="shared" si="8"/>
        <v>108</v>
      </c>
      <c r="O50" s="155">
        <f t="shared" si="9"/>
        <v>0</v>
      </c>
      <c r="P50" s="155">
        <f t="shared" si="10"/>
        <v>334</v>
      </c>
      <c r="Q50" s="155">
        <f>RANK(P50,$P$4:$P198,1)</f>
        <v>46</v>
      </c>
    </row>
    <row r="51" spans="1:17" ht="9" customHeight="1">
      <c r="A51" s="198" t="s">
        <v>122</v>
      </c>
      <c r="B51" s="156" t="s">
        <v>123</v>
      </c>
      <c r="C51" s="156" t="s">
        <v>124</v>
      </c>
      <c r="D51" s="197" t="str">
        <f t="shared" si="6"/>
        <v>Duhme, Oliver</v>
      </c>
      <c r="E51" s="197" t="s">
        <v>564</v>
      </c>
      <c r="F51" s="198" t="s">
        <v>25</v>
      </c>
      <c r="G51" s="155">
        <f>_xlfn.IFERROR(IF(VLOOKUP($A51,'Eingabe Ergebnis'!$B:$J,4,0)=0,G$2,VLOOKUP($A51,'Eingabe Ergebnis'!$B:$J,4,0)),"Fehler")</f>
        <v>79</v>
      </c>
      <c r="H51" s="155">
        <f>_xlfn.IFERROR(IF(VLOOKUP($A51,'Eingabe Ergebnis'!$B:$J,5,0)=0,H$2,VLOOKUP($A51,'Eingabe Ergebnis'!$B:$J,5,0)),"Fehler")</f>
        <v>80</v>
      </c>
      <c r="I51" s="155">
        <f>_xlfn.IFERROR(IF(VLOOKUP($A51,'Eingabe Ergebnis'!$B:$J,6,0)=0,I$2,VLOOKUP($A51,'Eingabe Ergebnis'!$B:$J,6,0)),"Fehler")</f>
        <v>108</v>
      </c>
      <c r="J51" s="155">
        <f>_xlfn.IFERROR(IF(VLOOKUP($A51,'Eingabe Ergebnis'!$B:$J,7,0)=0,J$2,VLOOKUP($A51,'Eingabe Ergebnis'!$B:$J,7,0)),"Fehler")</f>
        <v>91</v>
      </c>
      <c r="K51" s="155">
        <f>_xlfn.IFERROR(IF(VLOOKUP($A51,'Eingabe Ergebnis'!$B:$J,8,0)=0,K$2,VLOOKUP($A51,'Eingabe Ergebnis'!$B:$J,8,0)),"Fehler")</f>
        <v>84</v>
      </c>
      <c r="L51" s="155">
        <f>_xlfn.IFERROR(IF(VLOOKUP($A51,'Eingabe Ergebnis'!$B:$J,9,0)=0,L$2,VLOOKUP($A51,'Eingabe Ergebnis'!$B:$J,9,0)),"Fehler")</f>
        <v>0</v>
      </c>
      <c r="M51" s="155">
        <f t="shared" si="7"/>
        <v>442</v>
      </c>
      <c r="N51" s="155">
        <f t="shared" si="8"/>
        <v>108</v>
      </c>
      <c r="O51" s="155">
        <f t="shared" si="9"/>
        <v>0</v>
      </c>
      <c r="P51" s="155">
        <f t="shared" si="10"/>
        <v>334</v>
      </c>
      <c r="Q51" s="155">
        <f>RANK(P51,$P$4:$P199,1)</f>
        <v>46</v>
      </c>
    </row>
    <row r="52" spans="1:17" ht="9" customHeight="1">
      <c r="A52" s="198" t="s">
        <v>797</v>
      </c>
      <c r="B52" s="156" t="s">
        <v>796</v>
      </c>
      <c r="C52" s="156" t="s">
        <v>798</v>
      </c>
      <c r="D52" s="197" t="str">
        <f t="shared" si="6"/>
        <v>Goldenbaum, Rene</v>
      </c>
      <c r="E52" s="197" t="s">
        <v>618</v>
      </c>
      <c r="F52" s="198" t="s">
        <v>76</v>
      </c>
      <c r="G52" s="155">
        <f>_xlfn.IFERROR(IF(VLOOKUP($A52,'Eingabe Ergebnis'!$B:$J,4,0)=0,G$2,VLOOKUP($A52,'Eingabe Ergebnis'!$B:$J,4,0)),"Fehler")</f>
        <v>78</v>
      </c>
      <c r="H52" s="155">
        <f>_xlfn.IFERROR(IF(VLOOKUP($A52,'Eingabe Ergebnis'!$B:$J,5,0)=0,H$2,VLOOKUP($A52,'Eingabe Ergebnis'!$B:$J,5,0)),"Fehler")</f>
        <v>108</v>
      </c>
      <c r="I52" s="155">
        <f>_xlfn.IFERROR(IF(VLOOKUP($A52,'Eingabe Ergebnis'!$B:$J,6,0)=0,I$2,VLOOKUP($A52,'Eingabe Ergebnis'!$B:$J,6,0)),"Fehler")</f>
        <v>77</v>
      </c>
      <c r="J52" s="155">
        <f>_xlfn.IFERROR(IF(VLOOKUP($A52,'Eingabe Ergebnis'!$B:$J,7,0)=0,J$2,VLOOKUP($A52,'Eingabe Ergebnis'!$B:$J,7,0)),"Fehler")</f>
        <v>108</v>
      </c>
      <c r="K52" s="155">
        <f>_xlfn.IFERROR(IF(VLOOKUP($A52,'Eingabe Ergebnis'!$B:$J,8,0)=0,K$2,VLOOKUP($A52,'Eingabe Ergebnis'!$B:$J,8,0)),"Fehler")</f>
        <v>71</v>
      </c>
      <c r="L52" s="155">
        <f>_xlfn.IFERROR(IF(VLOOKUP($A52,'Eingabe Ergebnis'!$B:$J,9,0)=0,L$2,VLOOKUP($A52,'Eingabe Ergebnis'!$B:$J,9,0)),"Fehler")</f>
        <v>0</v>
      </c>
      <c r="M52" s="155">
        <f t="shared" si="7"/>
        <v>442</v>
      </c>
      <c r="N52" s="155">
        <f t="shared" si="8"/>
        <v>108</v>
      </c>
      <c r="O52" s="155">
        <f t="shared" si="9"/>
        <v>0</v>
      </c>
      <c r="P52" s="155">
        <f t="shared" si="10"/>
        <v>334</v>
      </c>
      <c r="Q52" s="155">
        <f>RANK(P52,$P$4:$P200,1)</f>
        <v>46</v>
      </c>
    </row>
    <row r="53" spans="1:17" ht="9" customHeight="1">
      <c r="A53" s="198" t="s">
        <v>746</v>
      </c>
      <c r="B53" s="156" t="s">
        <v>317</v>
      </c>
      <c r="C53" s="156" t="s">
        <v>318</v>
      </c>
      <c r="D53" s="197" t="str">
        <f t="shared" si="6"/>
        <v>Lösch, Guido</v>
      </c>
      <c r="E53" s="197" t="s">
        <v>555</v>
      </c>
      <c r="F53" s="198" t="s">
        <v>76</v>
      </c>
      <c r="G53" s="155">
        <f>_xlfn.IFERROR(IF(VLOOKUP($A53,'Eingabe Ergebnis'!$B:$J,4,0)=0,G$2,VLOOKUP($A53,'Eingabe Ergebnis'!$B:$J,4,0)),"Fehler")</f>
        <v>108</v>
      </c>
      <c r="H53" s="155">
        <f>_xlfn.IFERROR(IF(VLOOKUP($A53,'Eingabe Ergebnis'!$B:$J,5,0)=0,H$2,VLOOKUP($A53,'Eingabe Ergebnis'!$B:$J,5,0)),"Fehler")</f>
        <v>67</v>
      </c>
      <c r="I53" s="155">
        <f>_xlfn.IFERROR(IF(VLOOKUP($A53,'Eingabe Ergebnis'!$B:$J,6,0)=0,I$2,VLOOKUP($A53,'Eingabe Ergebnis'!$B:$J,6,0)),"Fehler")</f>
        <v>77</v>
      </c>
      <c r="J53" s="155">
        <f>_xlfn.IFERROR(IF(VLOOKUP($A53,'Eingabe Ergebnis'!$B:$J,7,0)=0,J$2,VLOOKUP($A53,'Eingabe Ergebnis'!$B:$J,7,0)),"Fehler")</f>
        <v>83</v>
      </c>
      <c r="K53" s="155">
        <f>_xlfn.IFERROR(IF(VLOOKUP($A53,'Eingabe Ergebnis'!$B:$J,8,0)=0,K$2,VLOOKUP($A53,'Eingabe Ergebnis'!$B:$J,8,0)),"Fehler")</f>
        <v>108</v>
      </c>
      <c r="L53" s="155">
        <f>_xlfn.IFERROR(IF(VLOOKUP($A53,'Eingabe Ergebnis'!$B:$J,9,0)=0,L$2,VLOOKUP($A53,'Eingabe Ergebnis'!$B:$J,9,0)),"Fehler")</f>
        <v>0</v>
      </c>
      <c r="M53" s="155">
        <f t="shared" si="7"/>
        <v>443</v>
      </c>
      <c r="N53" s="155">
        <f t="shared" si="8"/>
        <v>108</v>
      </c>
      <c r="O53" s="155">
        <f t="shared" si="9"/>
        <v>0</v>
      </c>
      <c r="P53" s="155">
        <f t="shared" si="10"/>
        <v>335</v>
      </c>
      <c r="Q53" s="155">
        <f>RANK(P53,$P$4:$P201,1)</f>
        <v>50</v>
      </c>
    </row>
    <row r="54" spans="1:17" ht="9" customHeight="1">
      <c r="A54" s="198" t="s">
        <v>826</v>
      </c>
      <c r="B54" s="156" t="s">
        <v>824</v>
      </c>
      <c r="C54" s="156" t="s">
        <v>827</v>
      </c>
      <c r="D54" s="197" t="str">
        <f t="shared" si="6"/>
        <v>Wedekind, Mechthild</v>
      </c>
      <c r="E54" s="197" t="s">
        <v>562</v>
      </c>
      <c r="F54" s="198" t="s">
        <v>154</v>
      </c>
      <c r="G54" s="155">
        <f>_xlfn.IFERROR(IF(VLOOKUP($A54,'Eingabe Ergebnis'!$B:$J,4,0)=0,G$2,VLOOKUP($A54,'Eingabe Ergebnis'!$B:$J,4,0)),"Fehler")</f>
        <v>72</v>
      </c>
      <c r="H54" s="155">
        <f>_xlfn.IFERROR(IF(VLOOKUP($A54,'Eingabe Ergebnis'!$B:$J,5,0)=0,H$2,VLOOKUP($A54,'Eingabe Ergebnis'!$B:$J,5,0)),"Fehler")</f>
        <v>108</v>
      </c>
      <c r="I54" s="155">
        <f>_xlfn.IFERROR(IF(VLOOKUP($A54,'Eingabe Ergebnis'!$B:$J,6,0)=0,I$2,VLOOKUP($A54,'Eingabe Ergebnis'!$B:$J,6,0)),"Fehler")</f>
        <v>78</v>
      </c>
      <c r="J54" s="155">
        <f>_xlfn.IFERROR(IF(VLOOKUP($A54,'Eingabe Ergebnis'!$B:$J,7,0)=0,J$2,VLOOKUP($A54,'Eingabe Ergebnis'!$B:$J,7,0)),"Fehler")</f>
        <v>78</v>
      </c>
      <c r="K54" s="155">
        <f>_xlfn.IFERROR(IF(VLOOKUP($A54,'Eingabe Ergebnis'!$B:$J,8,0)=0,K$2,VLOOKUP($A54,'Eingabe Ergebnis'!$B:$J,8,0)),"Fehler")</f>
        <v>108</v>
      </c>
      <c r="L54" s="155">
        <f>_xlfn.IFERROR(IF(VLOOKUP($A54,'Eingabe Ergebnis'!$B:$J,9,0)=0,L$2,VLOOKUP($A54,'Eingabe Ergebnis'!$B:$J,9,0)),"Fehler")</f>
        <v>0</v>
      </c>
      <c r="M54" s="155">
        <f t="shared" si="7"/>
        <v>444</v>
      </c>
      <c r="N54" s="155">
        <f t="shared" si="8"/>
        <v>108</v>
      </c>
      <c r="O54" s="155">
        <f t="shared" si="9"/>
        <v>0</v>
      </c>
      <c r="P54" s="155">
        <f t="shared" si="10"/>
        <v>336</v>
      </c>
      <c r="Q54" s="155">
        <f>RANK(P54,$P$4:$P202,1)</f>
        <v>51</v>
      </c>
    </row>
    <row r="55" spans="1:17" ht="9" customHeight="1">
      <c r="A55" s="198" t="s">
        <v>844</v>
      </c>
      <c r="B55" s="156" t="s">
        <v>48</v>
      </c>
      <c r="C55" s="156" t="s">
        <v>845</v>
      </c>
      <c r="D55" s="197" t="str">
        <f t="shared" si="6"/>
        <v>Thomas, Till</v>
      </c>
      <c r="E55" s="197" t="s">
        <v>562</v>
      </c>
      <c r="F55" s="198" t="s">
        <v>76</v>
      </c>
      <c r="G55" s="155">
        <f>_xlfn.IFERROR(IF(VLOOKUP($A55,'Eingabe Ergebnis'!$B:$J,4,0)=0,G$2,VLOOKUP($A55,'Eingabe Ergebnis'!$B:$J,4,0)),"Fehler")</f>
        <v>75</v>
      </c>
      <c r="H55" s="155">
        <f>_xlfn.IFERROR(IF(VLOOKUP($A55,'Eingabe Ergebnis'!$B:$J,5,0)=0,H$2,VLOOKUP($A55,'Eingabe Ergebnis'!$B:$J,5,0)),"Fehler")</f>
        <v>108</v>
      </c>
      <c r="I55" s="155">
        <f>_xlfn.IFERROR(IF(VLOOKUP($A55,'Eingabe Ergebnis'!$B:$J,6,0)=0,I$2,VLOOKUP($A55,'Eingabe Ergebnis'!$B:$J,6,0)),"Fehler")</f>
        <v>74</v>
      </c>
      <c r="J55" s="155">
        <f>_xlfn.IFERROR(IF(VLOOKUP($A55,'Eingabe Ergebnis'!$B:$J,7,0)=0,J$2,VLOOKUP($A55,'Eingabe Ergebnis'!$B:$J,7,0)),"Fehler")</f>
        <v>79</v>
      </c>
      <c r="K55" s="155">
        <f>_xlfn.IFERROR(IF(VLOOKUP($A55,'Eingabe Ergebnis'!$B:$J,8,0)=0,K$2,VLOOKUP($A55,'Eingabe Ergebnis'!$B:$J,8,0)),"Fehler")</f>
        <v>108</v>
      </c>
      <c r="L55" s="155">
        <f>_xlfn.IFERROR(IF(VLOOKUP($A55,'Eingabe Ergebnis'!$B:$J,9,0)=0,L$2,VLOOKUP($A55,'Eingabe Ergebnis'!$B:$J,9,0)),"Fehler")</f>
        <v>0</v>
      </c>
      <c r="M55" s="155">
        <f t="shared" si="7"/>
        <v>444</v>
      </c>
      <c r="N55" s="155">
        <f t="shared" si="8"/>
        <v>108</v>
      </c>
      <c r="O55" s="155">
        <f t="shared" si="9"/>
        <v>0</v>
      </c>
      <c r="P55" s="155">
        <f t="shared" si="10"/>
        <v>336</v>
      </c>
      <c r="Q55" s="155">
        <f>RANK(P55,$P$4:$P203,1)</f>
        <v>51</v>
      </c>
    </row>
    <row r="56" spans="1:17" ht="9" customHeight="1">
      <c r="A56" s="198" t="s">
        <v>742</v>
      </c>
      <c r="B56" s="156" t="s">
        <v>741</v>
      </c>
      <c r="C56" s="156" t="s">
        <v>218</v>
      </c>
      <c r="D56" s="197" t="str">
        <f t="shared" si="6"/>
        <v>Bökelmann, Stephan</v>
      </c>
      <c r="E56" s="197" t="s">
        <v>555</v>
      </c>
      <c r="F56" s="198" t="s">
        <v>25</v>
      </c>
      <c r="G56" s="155">
        <f>_xlfn.IFERROR(IF(VLOOKUP($A56,'Eingabe Ergebnis'!$B:$J,4,0)=0,G$2,VLOOKUP($A56,'Eingabe Ergebnis'!$B:$J,4,0)),"Fehler")</f>
        <v>88</v>
      </c>
      <c r="H56" s="155">
        <f>_xlfn.IFERROR(IF(VLOOKUP($A56,'Eingabe Ergebnis'!$B:$J,5,0)=0,H$2,VLOOKUP($A56,'Eingabe Ergebnis'!$B:$J,5,0)),"Fehler")</f>
        <v>79</v>
      </c>
      <c r="I56" s="155">
        <f>_xlfn.IFERROR(IF(VLOOKUP($A56,'Eingabe Ergebnis'!$B:$J,6,0)=0,I$2,VLOOKUP($A56,'Eingabe Ergebnis'!$B:$J,6,0)),"Fehler")</f>
        <v>108</v>
      </c>
      <c r="J56" s="155">
        <f>_xlfn.IFERROR(IF(VLOOKUP($A56,'Eingabe Ergebnis'!$B:$J,7,0)=0,J$2,VLOOKUP($A56,'Eingabe Ergebnis'!$B:$J,7,0)),"Fehler")</f>
        <v>83</v>
      </c>
      <c r="K56" s="155">
        <f>_xlfn.IFERROR(IF(VLOOKUP($A56,'Eingabe Ergebnis'!$B:$J,8,0)=0,K$2,VLOOKUP($A56,'Eingabe Ergebnis'!$B:$J,8,0)),"Fehler")</f>
        <v>87</v>
      </c>
      <c r="L56" s="155">
        <f>_xlfn.IFERROR(IF(VLOOKUP($A56,'Eingabe Ergebnis'!$B:$J,9,0)=0,L$2,VLOOKUP($A56,'Eingabe Ergebnis'!$B:$J,9,0)),"Fehler")</f>
        <v>0</v>
      </c>
      <c r="M56" s="155">
        <f t="shared" si="7"/>
        <v>445</v>
      </c>
      <c r="N56" s="155">
        <f t="shared" si="8"/>
        <v>108</v>
      </c>
      <c r="O56" s="155">
        <f t="shared" si="9"/>
        <v>0</v>
      </c>
      <c r="P56" s="155">
        <f t="shared" si="10"/>
        <v>337</v>
      </c>
      <c r="Q56" s="155">
        <f>RANK(P56,$P$4:$P204,1)</f>
        <v>53</v>
      </c>
    </row>
    <row r="57" spans="1:17" ht="9" customHeight="1">
      <c r="A57" s="198" t="s">
        <v>276</v>
      </c>
      <c r="B57" s="156" t="s">
        <v>275</v>
      </c>
      <c r="C57" s="156" t="s">
        <v>277</v>
      </c>
      <c r="D57" s="197" t="str">
        <f t="shared" si="6"/>
        <v>Kleiber, Josephine</v>
      </c>
      <c r="E57" s="197" t="s">
        <v>912</v>
      </c>
      <c r="F57" s="198" t="s">
        <v>20</v>
      </c>
      <c r="G57" s="155">
        <f>_xlfn.IFERROR(IF(VLOOKUP($A57,'Eingabe Ergebnis'!$B:$J,4,0)=0,G$2,VLOOKUP($A57,'Eingabe Ergebnis'!$B:$J,4,0)),"Fehler")</f>
        <v>108</v>
      </c>
      <c r="H57" s="155">
        <f>_xlfn.IFERROR(IF(VLOOKUP($A57,'Eingabe Ergebnis'!$B:$J,5,0)=0,H$2,VLOOKUP($A57,'Eingabe Ergebnis'!$B:$J,5,0)),"Fehler")</f>
        <v>76</v>
      </c>
      <c r="I57" s="155">
        <f>_xlfn.IFERROR(IF(VLOOKUP($A57,'Eingabe Ergebnis'!$B:$J,6,0)=0,I$2,VLOOKUP($A57,'Eingabe Ergebnis'!$B:$J,6,0)),"Fehler")</f>
        <v>77</v>
      </c>
      <c r="J57" s="155">
        <f>_xlfn.IFERROR(IF(VLOOKUP($A57,'Eingabe Ergebnis'!$B:$J,7,0)=0,J$2,VLOOKUP($A57,'Eingabe Ergebnis'!$B:$J,7,0)),"Fehler")</f>
        <v>77</v>
      </c>
      <c r="K57" s="155">
        <f>_xlfn.IFERROR(IF(VLOOKUP($A57,'Eingabe Ergebnis'!$B:$J,8,0)=0,K$2,VLOOKUP($A57,'Eingabe Ergebnis'!$B:$J,8,0)),"Fehler")</f>
        <v>108</v>
      </c>
      <c r="L57" s="155">
        <f>_xlfn.IFERROR(IF(VLOOKUP($A57,'Eingabe Ergebnis'!$B:$J,9,0)=0,L$2,VLOOKUP($A57,'Eingabe Ergebnis'!$B:$J,9,0)),"Fehler")</f>
        <v>0</v>
      </c>
      <c r="M57" s="155">
        <f t="shared" si="7"/>
        <v>446</v>
      </c>
      <c r="N57" s="155">
        <f t="shared" si="8"/>
        <v>108</v>
      </c>
      <c r="O57" s="155">
        <f t="shared" si="9"/>
        <v>0</v>
      </c>
      <c r="P57" s="155">
        <f t="shared" si="10"/>
        <v>338</v>
      </c>
      <c r="Q57" s="155">
        <f>RANK(P57,$P$4:$P205,1)</f>
        <v>54</v>
      </c>
    </row>
    <row r="58" spans="1:17" ht="9" customHeight="1">
      <c r="A58" s="198" t="s">
        <v>779</v>
      </c>
      <c r="B58" s="156" t="s">
        <v>778</v>
      </c>
      <c r="C58" s="156" t="s">
        <v>780</v>
      </c>
      <c r="D58" s="197" t="str">
        <f t="shared" si="6"/>
        <v>Marquardt, Bernd-Dieter</v>
      </c>
      <c r="E58" s="197" t="s">
        <v>618</v>
      </c>
      <c r="F58" s="198" t="s">
        <v>76</v>
      </c>
      <c r="G58" s="155">
        <f>_xlfn.IFERROR(IF(VLOOKUP($A58,'Eingabe Ergebnis'!$B:$J,4,0)=0,G$2,VLOOKUP($A58,'Eingabe Ergebnis'!$B:$J,4,0)),"Fehler")</f>
        <v>88</v>
      </c>
      <c r="H58" s="155">
        <f>_xlfn.IFERROR(IF(VLOOKUP($A58,'Eingabe Ergebnis'!$B:$J,5,0)=0,H$2,VLOOKUP($A58,'Eingabe Ergebnis'!$B:$J,5,0)),"Fehler")</f>
        <v>83</v>
      </c>
      <c r="I58" s="155">
        <f>_xlfn.IFERROR(IF(VLOOKUP($A58,'Eingabe Ergebnis'!$B:$J,6,0)=0,I$2,VLOOKUP($A58,'Eingabe Ergebnis'!$B:$J,6,0)),"Fehler")</f>
        <v>83</v>
      </c>
      <c r="J58" s="155">
        <f>_xlfn.IFERROR(IF(VLOOKUP($A58,'Eingabe Ergebnis'!$B:$J,7,0)=0,J$2,VLOOKUP($A58,'Eingabe Ergebnis'!$B:$J,7,0)),"Fehler")</f>
        <v>90</v>
      </c>
      <c r="K58" s="155">
        <f>_xlfn.IFERROR(IF(VLOOKUP($A58,'Eingabe Ergebnis'!$B:$J,8,0)=0,K$2,VLOOKUP($A58,'Eingabe Ergebnis'!$B:$J,8,0)),"Fehler")</f>
        <v>84</v>
      </c>
      <c r="L58" s="155">
        <f>_xlfn.IFERROR(IF(VLOOKUP($A58,'Eingabe Ergebnis'!$B:$J,9,0)=0,L$2,VLOOKUP($A58,'Eingabe Ergebnis'!$B:$J,9,0)),"Fehler")</f>
        <v>0</v>
      </c>
      <c r="M58" s="155">
        <f t="shared" si="7"/>
        <v>428</v>
      </c>
      <c r="N58" s="155">
        <f t="shared" si="8"/>
        <v>90</v>
      </c>
      <c r="O58" s="155">
        <f t="shared" si="9"/>
        <v>0</v>
      </c>
      <c r="P58" s="155">
        <f t="shared" si="10"/>
        <v>338</v>
      </c>
      <c r="Q58" s="155">
        <f>RANK(P58,$P$4:$P206,1)</f>
        <v>54</v>
      </c>
    </row>
    <row r="59" spans="1:17" ht="9" customHeight="1">
      <c r="A59" s="198" t="s">
        <v>705</v>
      </c>
      <c r="B59" s="156" t="s">
        <v>258</v>
      </c>
      <c r="C59" s="156" t="s">
        <v>261</v>
      </c>
      <c r="D59" s="197" t="str">
        <f t="shared" si="6"/>
        <v>Karcher, Lisa</v>
      </c>
      <c r="E59" s="197" t="s">
        <v>564</v>
      </c>
      <c r="F59" s="198" t="s">
        <v>20</v>
      </c>
      <c r="G59" s="155">
        <f>_xlfn.IFERROR(IF(VLOOKUP($A59,'Eingabe Ergebnis'!$B:$J,4,0)=0,G$2,VLOOKUP($A59,'Eingabe Ergebnis'!$B:$J,4,0)),"Fehler")</f>
        <v>77</v>
      </c>
      <c r="H59" s="155">
        <f>_xlfn.IFERROR(IF(VLOOKUP($A59,'Eingabe Ergebnis'!$B:$J,5,0)=0,H$2,VLOOKUP($A59,'Eingabe Ergebnis'!$B:$J,5,0)),"Fehler")</f>
        <v>75</v>
      </c>
      <c r="I59" s="155">
        <f>_xlfn.IFERROR(IF(VLOOKUP($A59,'Eingabe Ergebnis'!$B:$J,6,0)=0,I$2,VLOOKUP($A59,'Eingabe Ergebnis'!$B:$J,6,0)),"Fehler")</f>
        <v>80</v>
      </c>
      <c r="J59" s="155">
        <f>_xlfn.IFERROR(IF(VLOOKUP($A59,'Eingabe Ergebnis'!$B:$J,7,0)=0,J$2,VLOOKUP($A59,'Eingabe Ergebnis'!$B:$J,7,0)),"Fehler")</f>
        <v>108</v>
      </c>
      <c r="K59" s="155">
        <f>_xlfn.IFERROR(IF(VLOOKUP($A59,'Eingabe Ergebnis'!$B:$J,8,0)=0,K$2,VLOOKUP($A59,'Eingabe Ergebnis'!$B:$J,8,0)),"Fehler")</f>
        <v>108</v>
      </c>
      <c r="L59" s="155">
        <f>_xlfn.IFERROR(IF(VLOOKUP($A59,'Eingabe Ergebnis'!$B:$J,9,0)=0,L$2,VLOOKUP($A59,'Eingabe Ergebnis'!$B:$J,9,0)),"Fehler")</f>
        <v>0</v>
      </c>
      <c r="M59" s="155">
        <f t="shared" si="7"/>
        <v>448</v>
      </c>
      <c r="N59" s="155">
        <f t="shared" si="8"/>
        <v>108</v>
      </c>
      <c r="O59" s="155">
        <f t="shared" si="9"/>
        <v>0</v>
      </c>
      <c r="P59" s="155">
        <f t="shared" si="10"/>
        <v>340</v>
      </c>
      <c r="Q59" s="155">
        <f>RANK(P59,$P$4:$P207,1)</f>
        <v>56</v>
      </c>
    </row>
    <row r="60" spans="1:17" ht="9" customHeight="1">
      <c r="A60" s="198" t="s">
        <v>865</v>
      </c>
      <c r="B60" s="156" t="s">
        <v>48</v>
      </c>
      <c r="C60" s="156" t="s">
        <v>733</v>
      </c>
      <c r="D60" s="197" t="str">
        <f t="shared" si="6"/>
        <v>Thomas, Nicole</v>
      </c>
      <c r="E60" s="197" t="s">
        <v>562</v>
      </c>
      <c r="F60" s="198" t="s">
        <v>154</v>
      </c>
      <c r="G60" s="155">
        <f>_xlfn.IFERROR(IF(VLOOKUP($A60,'Eingabe Ergebnis'!$B:$J,4,0)=0,G$2,VLOOKUP($A60,'Eingabe Ergebnis'!$B:$J,4,0)),"Fehler")</f>
        <v>77</v>
      </c>
      <c r="H60" s="155">
        <f>_xlfn.IFERROR(IF(VLOOKUP($A60,'Eingabe Ergebnis'!$B:$J,5,0)=0,H$2,VLOOKUP($A60,'Eingabe Ergebnis'!$B:$J,5,0)),"Fehler")</f>
        <v>108</v>
      </c>
      <c r="I60" s="155">
        <f>_xlfn.IFERROR(IF(VLOOKUP($A60,'Eingabe Ergebnis'!$B:$J,6,0)=0,I$2,VLOOKUP($A60,'Eingabe Ergebnis'!$B:$J,6,0)),"Fehler")</f>
        <v>77</v>
      </c>
      <c r="J60" s="155">
        <f>_xlfn.IFERROR(IF(VLOOKUP($A60,'Eingabe Ergebnis'!$B:$J,7,0)=0,J$2,VLOOKUP($A60,'Eingabe Ergebnis'!$B:$J,7,0)),"Fehler")</f>
        <v>81</v>
      </c>
      <c r="K60" s="155">
        <f>_xlfn.IFERROR(IF(VLOOKUP($A60,'Eingabe Ergebnis'!$B:$J,8,0)=0,K$2,VLOOKUP($A60,'Eingabe Ergebnis'!$B:$J,8,0)),"Fehler")</f>
        <v>108</v>
      </c>
      <c r="L60" s="155">
        <f>_xlfn.IFERROR(IF(VLOOKUP($A60,'Eingabe Ergebnis'!$B:$J,9,0)=0,L$2,VLOOKUP($A60,'Eingabe Ergebnis'!$B:$J,9,0)),"Fehler")</f>
        <v>0</v>
      </c>
      <c r="M60" s="155">
        <f t="shared" si="7"/>
        <v>451</v>
      </c>
      <c r="N60" s="155">
        <f t="shared" si="8"/>
        <v>108</v>
      </c>
      <c r="O60" s="155">
        <f t="shared" si="9"/>
        <v>0</v>
      </c>
      <c r="P60" s="155">
        <f t="shared" si="10"/>
        <v>343</v>
      </c>
      <c r="Q60" s="155">
        <f>RANK(P60,$P$4:$P208,1)</f>
        <v>57</v>
      </c>
    </row>
    <row r="61" spans="1:17" ht="9" customHeight="1">
      <c r="A61" s="198" t="s">
        <v>704</v>
      </c>
      <c r="B61" s="156" t="s">
        <v>258</v>
      </c>
      <c r="C61" s="156" t="s">
        <v>259</v>
      </c>
      <c r="D61" s="197" t="str">
        <f t="shared" si="6"/>
        <v>Karcher, Dirk</v>
      </c>
      <c r="E61" s="197" t="s">
        <v>564</v>
      </c>
      <c r="F61" s="198" t="s">
        <v>76</v>
      </c>
      <c r="G61" s="155">
        <f>_xlfn.IFERROR(IF(VLOOKUP($A61,'Eingabe Ergebnis'!$B:$J,4,0)=0,G$2,VLOOKUP($A61,'Eingabe Ergebnis'!$B:$J,4,0)),"Fehler")</f>
        <v>87</v>
      </c>
      <c r="H61" s="155">
        <f>_xlfn.IFERROR(IF(VLOOKUP($A61,'Eingabe Ergebnis'!$B:$J,5,0)=0,H$2,VLOOKUP($A61,'Eingabe Ergebnis'!$B:$J,5,0)),"Fehler")</f>
        <v>83</v>
      </c>
      <c r="I61" s="155">
        <f>_xlfn.IFERROR(IF(VLOOKUP($A61,'Eingabe Ergebnis'!$B:$J,6,0)=0,I$2,VLOOKUP($A61,'Eingabe Ergebnis'!$B:$J,6,0)),"Fehler")</f>
        <v>96</v>
      </c>
      <c r="J61" s="155">
        <f>_xlfn.IFERROR(IF(VLOOKUP($A61,'Eingabe Ergebnis'!$B:$J,7,0)=0,J$2,VLOOKUP($A61,'Eingabe Ergebnis'!$B:$J,7,0)),"Fehler")</f>
        <v>108</v>
      </c>
      <c r="K61" s="155">
        <f>_xlfn.IFERROR(IF(VLOOKUP($A61,'Eingabe Ergebnis'!$B:$J,8,0)=0,K$2,VLOOKUP($A61,'Eingabe Ergebnis'!$B:$J,8,0)),"Fehler")</f>
        <v>77</v>
      </c>
      <c r="L61" s="155">
        <f>_xlfn.IFERROR(IF(VLOOKUP($A61,'Eingabe Ergebnis'!$B:$J,9,0)=0,L$2,VLOOKUP($A61,'Eingabe Ergebnis'!$B:$J,9,0)),"Fehler")</f>
        <v>0</v>
      </c>
      <c r="M61" s="155">
        <f t="shared" si="7"/>
        <v>451</v>
      </c>
      <c r="N61" s="155">
        <f t="shared" si="8"/>
        <v>108</v>
      </c>
      <c r="O61" s="155">
        <f t="shared" si="9"/>
        <v>0</v>
      </c>
      <c r="P61" s="155">
        <f t="shared" si="10"/>
        <v>343</v>
      </c>
      <c r="Q61" s="155">
        <f>RANK(P61,$P$4:$P209,1)</f>
        <v>57</v>
      </c>
    </row>
    <row r="62" spans="1:17" ht="9" customHeight="1">
      <c r="A62" s="198" t="s">
        <v>766</v>
      </c>
      <c r="B62" s="156" t="s">
        <v>765</v>
      </c>
      <c r="C62" s="156" t="s">
        <v>767</v>
      </c>
      <c r="D62" s="197" t="str">
        <f t="shared" si="6"/>
        <v>Vetter, Harald</v>
      </c>
      <c r="E62" s="197" t="s">
        <v>618</v>
      </c>
      <c r="F62" s="198" t="s">
        <v>52</v>
      </c>
      <c r="G62" s="155">
        <f>_xlfn.IFERROR(IF(VLOOKUP($A62,'Eingabe Ergebnis'!$B:$J,4,0)=0,G$2,VLOOKUP($A62,'Eingabe Ergebnis'!$B:$J,4,0)),"Fehler")</f>
        <v>80</v>
      </c>
      <c r="H62" s="155">
        <f>_xlfn.IFERROR(IF(VLOOKUP($A62,'Eingabe Ergebnis'!$B:$J,5,0)=0,H$2,VLOOKUP($A62,'Eingabe Ergebnis'!$B:$J,5,0)),"Fehler")</f>
        <v>77</v>
      </c>
      <c r="I62" s="155">
        <f>_xlfn.IFERROR(IF(VLOOKUP($A62,'Eingabe Ergebnis'!$B:$J,6,0)=0,I$2,VLOOKUP($A62,'Eingabe Ergebnis'!$B:$J,6,0)),"Fehler")</f>
        <v>79</v>
      </c>
      <c r="J62" s="155">
        <f>_xlfn.IFERROR(IF(VLOOKUP($A62,'Eingabe Ergebnis'!$B:$J,7,0)=0,J$2,VLOOKUP($A62,'Eingabe Ergebnis'!$B:$J,7,0)),"Fehler")</f>
        <v>108</v>
      </c>
      <c r="K62" s="155">
        <f>_xlfn.IFERROR(IF(VLOOKUP($A62,'Eingabe Ergebnis'!$B:$J,8,0)=0,K$2,VLOOKUP($A62,'Eingabe Ergebnis'!$B:$J,8,0)),"Fehler")</f>
        <v>108</v>
      </c>
      <c r="L62" s="155">
        <f>_xlfn.IFERROR(IF(VLOOKUP($A62,'Eingabe Ergebnis'!$B:$J,9,0)=0,L$2,VLOOKUP($A62,'Eingabe Ergebnis'!$B:$J,9,0)),"Fehler")</f>
        <v>0</v>
      </c>
      <c r="M62" s="155">
        <f t="shared" si="7"/>
        <v>452</v>
      </c>
      <c r="N62" s="155">
        <f t="shared" si="8"/>
        <v>108</v>
      </c>
      <c r="O62" s="155">
        <f t="shared" si="9"/>
        <v>0</v>
      </c>
      <c r="P62" s="155">
        <f t="shared" si="10"/>
        <v>344</v>
      </c>
      <c r="Q62" s="155">
        <f>RANK(P62,$P$4:$P210,1)</f>
        <v>59</v>
      </c>
    </row>
    <row r="63" spans="1:17" ht="9" customHeight="1">
      <c r="A63" s="198" t="s">
        <v>820</v>
      </c>
      <c r="B63" s="156" t="s">
        <v>819</v>
      </c>
      <c r="C63" s="156" t="s">
        <v>48</v>
      </c>
      <c r="D63" s="197" t="str">
        <f t="shared" si="6"/>
        <v>Siepmann, Thomas</v>
      </c>
      <c r="E63" s="197" t="s">
        <v>562</v>
      </c>
      <c r="F63" s="198" t="s">
        <v>76</v>
      </c>
      <c r="G63" s="155">
        <f>_xlfn.IFERROR(IF(VLOOKUP($A63,'Eingabe Ergebnis'!$B:$J,4,0)=0,G$2,VLOOKUP($A63,'Eingabe Ergebnis'!$B:$J,4,0)),"Fehler")</f>
        <v>78</v>
      </c>
      <c r="H63" s="155">
        <f>_xlfn.IFERROR(IF(VLOOKUP($A63,'Eingabe Ergebnis'!$B:$J,5,0)=0,H$2,VLOOKUP($A63,'Eingabe Ergebnis'!$B:$J,5,0)),"Fehler")</f>
        <v>85</v>
      </c>
      <c r="I63" s="155">
        <f>_xlfn.IFERROR(IF(VLOOKUP($A63,'Eingabe Ergebnis'!$B:$J,6,0)=0,I$2,VLOOKUP($A63,'Eingabe Ergebnis'!$B:$J,6,0)),"Fehler")</f>
        <v>73</v>
      </c>
      <c r="J63" s="155">
        <f>_xlfn.IFERROR(IF(VLOOKUP($A63,'Eingabe Ergebnis'!$B:$J,7,0)=0,J$2,VLOOKUP($A63,'Eingabe Ergebnis'!$B:$J,7,0)),"Fehler")</f>
        <v>108</v>
      </c>
      <c r="K63" s="155">
        <f>_xlfn.IFERROR(IF(VLOOKUP($A63,'Eingabe Ergebnis'!$B:$J,8,0)=0,K$2,VLOOKUP($A63,'Eingabe Ergebnis'!$B:$J,8,0)),"Fehler")</f>
        <v>108</v>
      </c>
      <c r="L63" s="155">
        <f>_xlfn.IFERROR(IF(VLOOKUP($A63,'Eingabe Ergebnis'!$B:$J,9,0)=0,L$2,VLOOKUP($A63,'Eingabe Ergebnis'!$B:$J,9,0)),"Fehler")</f>
        <v>0</v>
      </c>
      <c r="M63" s="155">
        <f t="shared" si="7"/>
        <v>452</v>
      </c>
      <c r="N63" s="155">
        <f t="shared" si="8"/>
        <v>108</v>
      </c>
      <c r="O63" s="155">
        <f t="shared" si="9"/>
        <v>0</v>
      </c>
      <c r="P63" s="155">
        <f t="shared" si="10"/>
        <v>344</v>
      </c>
      <c r="Q63" s="155">
        <f>RANK(P63,$P$4:$P211,1)</f>
        <v>59</v>
      </c>
    </row>
    <row r="64" spans="1:17" ht="9" customHeight="1">
      <c r="A64" s="198" t="s">
        <v>774</v>
      </c>
      <c r="B64" s="156" t="s">
        <v>491</v>
      </c>
      <c r="C64" s="156" t="s">
        <v>775</v>
      </c>
      <c r="D64" s="197" t="str">
        <f t="shared" si="6"/>
        <v>Stoltz, Claus</v>
      </c>
      <c r="E64" s="197" t="s">
        <v>618</v>
      </c>
      <c r="F64" s="198" t="s">
        <v>52</v>
      </c>
      <c r="G64" s="155">
        <f>_xlfn.IFERROR(IF(VLOOKUP($A64,'Eingabe Ergebnis'!$B:$J,4,0)=0,G$2,VLOOKUP($A64,'Eingabe Ergebnis'!$B:$J,4,0)),"Fehler")</f>
        <v>93</v>
      </c>
      <c r="H64" s="155">
        <f>_xlfn.IFERROR(IF(VLOOKUP($A64,'Eingabe Ergebnis'!$B:$J,5,0)=0,H$2,VLOOKUP($A64,'Eingabe Ergebnis'!$B:$J,5,0)),"Fehler")</f>
        <v>76</v>
      </c>
      <c r="I64" s="155">
        <f>_xlfn.IFERROR(IF(VLOOKUP($A64,'Eingabe Ergebnis'!$B:$J,6,0)=0,I$2,VLOOKUP($A64,'Eingabe Ergebnis'!$B:$J,6,0)),"Fehler")</f>
        <v>85</v>
      </c>
      <c r="J64" s="155">
        <f>_xlfn.IFERROR(IF(VLOOKUP($A64,'Eingabe Ergebnis'!$B:$J,7,0)=0,J$2,VLOOKUP($A64,'Eingabe Ergebnis'!$B:$J,7,0)),"Fehler")</f>
        <v>90</v>
      </c>
      <c r="K64" s="155">
        <f>_xlfn.IFERROR(IF(VLOOKUP($A64,'Eingabe Ergebnis'!$B:$J,8,0)=0,K$2,VLOOKUP($A64,'Eingabe Ergebnis'!$B:$J,8,0)),"Fehler")</f>
        <v>98</v>
      </c>
      <c r="L64" s="155">
        <f>_xlfn.IFERROR(IF(VLOOKUP($A64,'Eingabe Ergebnis'!$B:$J,9,0)=0,L$2,VLOOKUP($A64,'Eingabe Ergebnis'!$B:$J,9,0)),"Fehler")</f>
        <v>0</v>
      </c>
      <c r="M64" s="155">
        <f t="shared" si="7"/>
        <v>442</v>
      </c>
      <c r="N64" s="155">
        <f t="shared" si="8"/>
        <v>98</v>
      </c>
      <c r="O64" s="155">
        <f t="shared" si="9"/>
        <v>0</v>
      </c>
      <c r="P64" s="155">
        <f t="shared" si="10"/>
        <v>344</v>
      </c>
      <c r="Q64" s="155">
        <f>RANK(P64,$P$4:$P212,1)</f>
        <v>59</v>
      </c>
    </row>
    <row r="65" spans="1:17" ht="9" customHeight="1">
      <c r="A65" s="198" t="s">
        <v>730</v>
      </c>
      <c r="B65" s="156" t="s">
        <v>729</v>
      </c>
      <c r="C65" s="156" t="s">
        <v>208</v>
      </c>
      <c r="D65" s="197" t="str">
        <f t="shared" si="6"/>
        <v>Salomé, Sascha</v>
      </c>
      <c r="E65" s="197" t="s">
        <v>912</v>
      </c>
      <c r="F65" s="198" t="s">
        <v>25</v>
      </c>
      <c r="G65" s="155">
        <f>_xlfn.IFERROR(IF(VLOOKUP($A65,'Eingabe Ergebnis'!$B:$J,4,0)=0,G$2,VLOOKUP($A65,'Eingabe Ergebnis'!$B:$J,4,0)),"Fehler")</f>
        <v>84</v>
      </c>
      <c r="H65" s="155">
        <f>_xlfn.IFERROR(IF(VLOOKUP($A65,'Eingabe Ergebnis'!$B:$J,5,0)=0,H$2,VLOOKUP($A65,'Eingabe Ergebnis'!$B:$J,5,0)),"Fehler")</f>
        <v>76</v>
      </c>
      <c r="I65" s="155">
        <f>_xlfn.IFERROR(IF(VLOOKUP($A65,'Eingabe Ergebnis'!$B:$J,6,0)=0,I$2,VLOOKUP($A65,'Eingabe Ergebnis'!$B:$J,6,0)),"Fehler")</f>
        <v>108</v>
      </c>
      <c r="J65" s="155">
        <f>_xlfn.IFERROR(IF(VLOOKUP($A65,'Eingabe Ergebnis'!$B:$J,7,0)=0,J$2,VLOOKUP($A65,'Eingabe Ergebnis'!$B:$J,7,0)),"Fehler")</f>
        <v>108</v>
      </c>
      <c r="K65" s="155">
        <f>_xlfn.IFERROR(IF(VLOOKUP($A65,'Eingabe Ergebnis'!$B:$J,8,0)=0,K$2,VLOOKUP($A65,'Eingabe Ergebnis'!$B:$J,8,0)),"Fehler")</f>
        <v>77</v>
      </c>
      <c r="L65" s="155">
        <f>_xlfn.IFERROR(IF(VLOOKUP($A65,'Eingabe Ergebnis'!$B:$J,9,0)=0,L$2,VLOOKUP($A65,'Eingabe Ergebnis'!$B:$J,9,0)),"Fehler")</f>
        <v>0</v>
      </c>
      <c r="M65" s="155">
        <f t="shared" si="7"/>
        <v>453</v>
      </c>
      <c r="N65" s="155">
        <f t="shared" si="8"/>
        <v>108</v>
      </c>
      <c r="O65" s="155">
        <f t="shared" si="9"/>
        <v>0</v>
      </c>
      <c r="P65" s="155">
        <f t="shared" si="10"/>
        <v>345</v>
      </c>
      <c r="Q65" s="155">
        <f>RANK(P65,$P$4:$P213,1)</f>
        <v>62</v>
      </c>
    </row>
    <row r="66" spans="1:17" ht="9" customHeight="1">
      <c r="A66" s="198" t="s">
        <v>531</v>
      </c>
      <c r="B66" s="156" t="s">
        <v>529</v>
      </c>
      <c r="C66" s="156" t="s">
        <v>218</v>
      </c>
      <c r="D66" s="197" t="str">
        <f t="shared" si="6"/>
        <v>Wolf, Stephan</v>
      </c>
      <c r="E66" s="197" t="s">
        <v>555</v>
      </c>
      <c r="F66" s="198" t="s">
        <v>25</v>
      </c>
      <c r="G66" s="155">
        <f>_xlfn.IFERROR(IF(VLOOKUP($A66,'Eingabe Ergebnis'!$B:$J,4,0)=0,G$2,VLOOKUP($A66,'Eingabe Ergebnis'!$B:$J,4,0)),"Fehler")</f>
        <v>82</v>
      </c>
      <c r="H66" s="155">
        <f>_xlfn.IFERROR(IF(VLOOKUP($A66,'Eingabe Ergebnis'!$B:$J,5,0)=0,H$2,VLOOKUP($A66,'Eingabe Ergebnis'!$B:$J,5,0)),"Fehler")</f>
        <v>79</v>
      </c>
      <c r="I66" s="155">
        <f>_xlfn.IFERROR(IF(VLOOKUP($A66,'Eingabe Ergebnis'!$B:$J,6,0)=0,I$2,VLOOKUP($A66,'Eingabe Ergebnis'!$B:$J,6,0)),"Fehler")</f>
        <v>77</v>
      </c>
      <c r="J66" s="155">
        <f>_xlfn.IFERROR(IF(VLOOKUP($A66,'Eingabe Ergebnis'!$B:$J,7,0)=0,J$2,VLOOKUP($A66,'Eingabe Ergebnis'!$B:$J,7,0)),"Fehler")</f>
        <v>108</v>
      </c>
      <c r="K66" s="155">
        <f>_xlfn.IFERROR(IF(VLOOKUP($A66,'Eingabe Ergebnis'!$B:$J,8,0)=0,K$2,VLOOKUP($A66,'Eingabe Ergebnis'!$B:$J,8,0)),"Fehler")</f>
        <v>108</v>
      </c>
      <c r="L66" s="155">
        <f>_xlfn.IFERROR(IF(VLOOKUP($A66,'Eingabe Ergebnis'!$B:$J,9,0)=0,L$2,VLOOKUP($A66,'Eingabe Ergebnis'!$B:$J,9,0)),"Fehler")</f>
        <v>0</v>
      </c>
      <c r="M66" s="155">
        <f t="shared" si="7"/>
        <v>454</v>
      </c>
      <c r="N66" s="155">
        <f t="shared" si="8"/>
        <v>108</v>
      </c>
      <c r="O66" s="155">
        <f t="shared" si="9"/>
        <v>0</v>
      </c>
      <c r="P66" s="155">
        <f t="shared" si="10"/>
        <v>346</v>
      </c>
      <c r="Q66" s="155">
        <f>RANK(P66,$P$4:$P214,1)</f>
        <v>63</v>
      </c>
    </row>
    <row r="67" spans="1:17" ht="9" customHeight="1">
      <c r="A67" s="198" t="s">
        <v>847</v>
      </c>
      <c r="B67" s="156" t="s">
        <v>846</v>
      </c>
      <c r="C67" s="156" t="s">
        <v>89</v>
      </c>
      <c r="D67" s="197" t="str">
        <f t="shared" si="6"/>
        <v>Gärtner, Michael</v>
      </c>
      <c r="E67" s="197" t="s">
        <v>562</v>
      </c>
      <c r="F67" s="198" t="s">
        <v>76</v>
      </c>
      <c r="G67" s="155">
        <f>_xlfn.IFERROR(IF(VLOOKUP($A67,'Eingabe Ergebnis'!$B:$J,4,0)=0,G$2,VLOOKUP($A67,'Eingabe Ergebnis'!$B:$J,4,0)),"Fehler")</f>
        <v>86</v>
      </c>
      <c r="H67" s="155">
        <f>_xlfn.IFERROR(IF(VLOOKUP($A67,'Eingabe Ergebnis'!$B:$J,5,0)=0,H$2,VLOOKUP($A67,'Eingabe Ergebnis'!$B:$J,5,0)),"Fehler")</f>
        <v>83</v>
      </c>
      <c r="I67" s="155">
        <f>_xlfn.IFERROR(IF(VLOOKUP($A67,'Eingabe Ergebnis'!$B:$J,6,0)=0,I$2,VLOOKUP($A67,'Eingabe Ergebnis'!$B:$J,6,0)),"Fehler")</f>
        <v>84</v>
      </c>
      <c r="J67" s="155">
        <f>_xlfn.IFERROR(IF(VLOOKUP($A67,'Eingabe Ergebnis'!$B:$J,7,0)=0,J$2,VLOOKUP($A67,'Eingabe Ergebnis'!$B:$J,7,0)),"Fehler")</f>
        <v>93</v>
      </c>
      <c r="K67" s="155">
        <f>_xlfn.IFERROR(IF(VLOOKUP($A67,'Eingabe Ergebnis'!$B:$J,8,0)=0,K$2,VLOOKUP($A67,'Eingabe Ergebnis'!$B:$J,8,0)),"Fehler")</f>
        <v>102</v>
      </c>
      <c r="L67" s="155">
        <f>_xlfn.IFERROR(IF(VLOOKUP($A67,'Eingabe Ergebnis'!$B:$J,9,0)=0,L$2,VLOOKUP($A67,'Eingabe Ergebnis'!$B:$J,9,0)),"Fehler")</f>
        <v>0</v>
      </c>
      <c r="M67" s="155">
        <f t="shared" si="7"/>
        <v>448</v>
      </c>
      <c r="N67" s="155">
        <f t="shared" si="8"/>
        <v>102</v>
      </c>
      <c r="O67" s="155">
        <f t="shared" si="9"/>
        <v>0</v>
      </c>
      <c r="P67" s="155">
        <f t="shared" si="10"/>
        <v>346</v>
      </c>
      <c r="Q67" s="155">
        <f>RANK(P67,$P$4:$P215,1)</f>
        <v>63</v>
      </c>
    </row>
    <row r="68" spans="1:17" ht="9" customHeight="1">
      <c r="A68" s="198" t="s">
        <v>828</v>
      </c>
      <c r="B68" s="156" t="s">
        <v>769</v>
      </c>
      <c r="C68" s="156" t="s">
        <v>734</v>
      </c>
      <c r="D68" s="197" t="str">
        <f t="shared" si="6"/>
        <v>Hirsch, Wolfgang </v>
      </c>
      <c r="E68" s="197" t="s">
        <v>562</v>
      </c>
      <c r="F68" s="198" t="s">
        <v>76</v>
      </c>
      <c r="G68" s="155">
        <f>_xlfn.IFERROR(IF(VLOOKUP($A68,'Eingabe Ergebnis'!$B:$J,4,0)=0,G$2,VLOOKUP($A68,'Eingabe Ergebnis'!$B:$J,4,0)),"Fehler")</f>
        <v>87</v>
      </c>
      <c r="H68" s="155">
        <f>_xlfn.IFERROR(IF(VLOOKUP($A68,'Eingabe Ergebnis'!$B:$J,5,0)=0,H$2,VLOOKUP($A68,'Eingabe Ergebnis'!$B:$J,5,0)),"Fehler")</f>
        <v>76</v>
      </c>
      <c r="I68" s="155">
        <f>_xlfn.IFERROR(IF(VLOOKUP($A68,'Eingabe Ergebnis'!$B:$J,6,0)=0,I$2,VLOOKUP($A68,'Eingabe Ergebnis'!$B:$J,6,0)),"Fehler")</f>
        <v>81</v>
      </c>
      <c r="J68" s="155">
        <f>_xlfn.IFERROR(IF(VLOOKUP($A68,'Eingabe Ergebnis'!$B:$J,7,0)=0,J$2,VLOOKUP($A68,'Eingabe Ergebnis'!$B:$J,7,0)),"Fehler")</f>
        <v>108</v>
      </c>
      <c r="K68" s="155">
        <f>_xlfn.IFERROR(IF(VLOOKUP($A68,'Eingabe Ergebnis'!$B:$J,8,0)=0,K$2,VLOOKUP($A68,'Eingabe Ergebnis'!$B:$J,8,0)),"Fehler")</f>
        <v>108</v>
      </c>
      <c r="L68" s="155">
        <f>_xlfn.IFERROR(IF(VLOOKUP($A68,'Eingabe Ergebnis'!$B:$J,9,0)=0,L$2,VLOOKUP($A68,'Eingabe Ergebnis'!$B:$J,9,0)),"Fehler")</f>
        <v>0</v>
      </c>
      <c r="M68" s="155">
        <f aca="true" t="shared" si="11" ref="M68:M99">SUM(G68:L68)</f>
        <v>460</v>
      </c>
      <c r="N68" s="155">
        <f aca="true" t="shared" si="12" ref="N68:N99">IF(COUNTIF($G68:$L68,"&gt;0")&gt;=5,LARGE($G68:$L68,1),0)</f>
        <v>108</v>
      </c>
      <c r="O68" s="155">
        <f aca="true" t="shared" si="13" ref="O68:O99">IF(COUNTIF($G68:$L68,"&gt;0")&gt;=6,LARGE($G68:$L68,2),0)</f>
        <v>0</v>
      </c>
      <c r="P68" s="155">
        <f aca="true" t="shared" si="14" ref="P68:P99">M68-N68-O68</f>
        <v>352</v>
      </c>
      <c r="Q68" s="155">
        <f>RANK(P68,$P$4:$P216,1)</f>
        <v>65</v>
      </c>
    </row>
    <row r="69" spans="1:17" ht="9" customHeight="1">
      <c r="A69" s="198" t="s">
        <v>874</v>
      </c>
      <c r="B69" s="156" t="s">
        <v>873</v>
      </c>
      <c r="C69" s="156" t="s">
        <v>875</v>
      </c>
      <c r="D69" s="197" t="str">
        <f t="shared" si="6"/>
        <v>Jacobsen, Sigrid</v>
      </c>
      <c r="E69" s="197" t="s">
        <v>562</v>
      </c>
      <c r="F69" s="198" t="s">
        <v>185</v>
      </c>
      <c r="G69" s="155">
        <f>_xlfn.IFERROR(IF(VLOOKUP($A69,'Eingabe Ergebnis'!$B:$J,4,0)=0,G$2,VLOOKUP($A69,'Eingabe Ergebnis'!$B:$J,4,0)),"Fehler")</f>
        <v>86</v>
      </c>
      <c r="H69" s="155">
        <f>_xlfn.IFERROR(IF(VLOOKUP($A69,'Eingabe Ergebnis'!$B:$J,5,0)=0,H$2,VLOOKUP($A69,'Eingabe Ergebnis'!$B:$J,5,0)),"Fehler")</f>
        <v>81</v>
      </c>
      <c r="I69" s="155">
        <f>_xlfn.IFERROR(IF(VLOOKUP($A69,'Eingabe Ergebnis'!$B:$J,6,0)=0,I$2,VLOOKUP($A69,'Eingabe Ergebnis'!$B:$J,6,0)),"Fehler")</f>
        <v>108</v>
      </c>
      <c r="J69" s="155">
        <f>_xlfn.IFERROR(IF(VLOOKUP($A69,'Eingabe Ergebnis'!$B:$J,7,0)=0,J$2,VLOOKUP($A69,'Eingabe Ergebnis'!$B:$J,7,0)),"Fehler")</f>
        <v>77</v>
      </c>
      <c r="K69" s="155">
        <f>_xlfn.IFERROR(IF(VLOOKUP($A69,'Eingabe Ergebnis'!$B:$J,8,0)=0,K$2,VLOOKUP($A69,'Eingabe Ergebnis'!$B:$J,8,0)),"Fehler")</f>
        <v>108</v>
      </c>
      <c r="L69" s="155">
        <f>_xlfn.IFERROR(IF(VLOOKUP($A69,'Eingabe Ergebnis'!$B:$J,9,0)=0,L$2,VLOOKUP($A69,'Eingabe Ergebnis'!$B:$J,9,0)),"Fehler")</f>
        <v>0</v>
      </c>
      <c r="M69" s="155">
        <f t="shared" si="11"/>
        <v>460</v>
      </c>
      <c r="N69" s="155">
        <f t="shared" si="12"/>
        <v>108</v>
      </c>
      <c r="O69" s="155">
        <f t="shared" si="13"/>
        <v>0</v>
      </c>
      <c r="P69" s="155">
        <f t="shared" si="14"/>
        <v>352</v>
      </c>
      <c r="Q69" s="155">
        <f>RANK(P69,$P$4:$P217,1)</f>
        <v>65</v>
      </c>
    </row>
    <row r="70" spans="1:17" ht="9" customHeight="1">
      <c r="A70" s="198" t="s">
        <v>278</v>
      </c>
      <c r="B70" s="156" t="s">
        <v>275</v>
      </c>
      <c r="C70" s="156" t="s">
        <v>279</v>
      </c>
      <c r="D70" s="197" t="str">
        <f t="shared" si="6"/>
        <v>Kleiber, Sabine</v>
      </c>
      <c r="E70" s="197" t="s">
        <v>912</v>
      </c>
      <c r="F70" s="198" t="s">
        <v>154</v>
      </c>
      <c r="G70" s="155">
        <f>_xlfn.IFERROR(IF(VLOOKUP($A70,'Eingabe Ergebnis'!$B:$J,4,0)=0,G$2,VLOOKUP($A70,'Eingabe Ergebnis'!$B:$J,4,0)),"Fehler")</f>
        <v>83</v>
      </c>
      <c r="H70" s="155">
        <f>_xlfn.IFERROR(IF(VLOOKUP($A70,'Eingabe Ergebnis'!$B:$J,5,0)=0,H$2,VLOOKUP($A70,'Eingabe Ergebnis'!$B:$J,5,0)),"Fehler")</f>
        <v>79</v>
      </c>
      <c r="I70" s="155">
        <f>_xlfn.IFERROR(IF(VLOOKUP($A70,'Eingabe Ergebnis'!$B:$J,6,0)=0,I$2,VLOOKUP($A70,'Eingabe Ergebnis'!$B:$J,6,0)),"Fehler")</f>
        <v>83</v>
      </c>
      <c r="J70" s="155">
        <f>_xlfn.IFERROR(IF(VLOOKUP($A70,'Eingabe Ergebnis'!$B:$J,7,0)=0,J$2,VLOOKUP($A70,'Eingabe Ergebnis'!$B:$J,7,0)),"Fehler")</f>
        <v>108</v>
      </c>
      <c r="K70" s="155">
        <f>_xlfn.IFERROR(IF(VLOOKUP($A70,'Eingabe Ergebnis'!$B:$J,8,0)=0,K$2,VLOOKUP($A70,'Eingabe Ergebnis'!$B:$J,8,0)),"Fehler")</f>
        <v>108</v>
      </c>
      <c r="L70" s="155">
        <f>_xlfn.IFERROR(IF(VLOOKUP($A70,'Eingabe Ergebnis'!$B:$J,9,0)=0,L$2,VLOOKUP($A70,'Eingabe Ergebnis'!$B:$J,9,0)),"Fehler")</f>
        <v>0</v>
      </c>
      <c r="M70" s="155">
        <f t="shared" si="11"/>
        <v>461</v>
      </c>
      <c r="N70" s="155">
        <f t="shared" si="12"/>
        <v>108</v>
      </c>
      <c r="O70" s="155">
        <f t="shared" si="13"/>
        <v>0</v>
      </c>
      <c r="P70" s="155">
        <f t="shared" si="14"/>
        <v>353</v>
      </c>
      <c r="Q70" s="155">
        <f>RANK(P70,$P$4:$P218,1)</f>
        <v>67</v>
      </c>
    </row>
    <row r="71" spans="1:17" ht="9" customHeight="1">
      <c r="A71" s="198" t="s">
        <v>434</v>
      </c>
      <c r="B71" s="156" t="s">
        <v>435</v>
      </c>
      <c r="C71" s="156" t="s">
        <v>436</v>
      </c>
      <c r="D71" s="197" t="str">
        <f t="shared" si="6"/>
        <v>Sasse, Anni</v>
      </c>
      <c r="E71" s="197" t="s">
        <v>564</v>
      </c>
      <c r="F71" s="198" t="s">
        <v>185</v>
      </c>
      <c r="G71" s="155">
        <f>_xlfn.IFERROR(IF(VLOOKUP($A71,'Eingabe Ergebnis'!$B:$J,4,0)=0,G$2,VLOOKUP($A71,'Eingabe Ergebnis'!$B:$J,4,0)),"Fehler")</f>
        <v>89</v>
      </c>
      <c r="H71" s="155">
        <f>_xlfn.IFERROR(IF(VLOOKUP($A71,'Eingabe Ergebnis'!$B:$J,5,0)=0,H$2,VLOOKUP($A71,'Eingabe Ergebnis'!$B:$J,5,0)),"Fehler")</f>
        <v>85</v>
      </c>
      <c r="I71" s="155">
        <f>_xlfn.IFERROR(IF(VLOOKUP($A71,'Eingabe Ergebnis'!$B:$J,6,0)=0,I$2,VLOOKUP($A71,'Eingabe Ergebnis'!$B:$J,6,0)),"Fehler")</f>
        <v>94</v>
      </c>
      <c r="J71" s="155">
        <f>_xlfn.IFERROR(IF(VLOOKUP($A71,'Eingabe Ergebnis'!$B:$J,7,0)=0,J$2,VLOOKUP($A71,'Eingabe Ergebnis'!$B:$J,7,0)),"Fehler")</f>
        <v>86</v>
      </c>
      <c r="K71" s="155">
        <f>_xlfn.IFERROR(IF(VLOOKUP($A71,'Eingabe Ergebnis'!$B:$J,8,0)=0,K$2,VLOOKUP($A71,'Eingabe Ergebnis'!$B:$J,8,0)),"Fehler")</f>
        <v>108</v>
      </c>
      <c r="L71" s="155">
        <f>_xlfn.IFERROR(IF(VLOOKUP($A71,'Eingabe Ergebnis'!$B:$J,9,0)=0,L$2,VLOOKUP($A71,'Eingabe Ergebnis'!$B:$J,9,0)),"Fehler")</f>
        <v>0</v>
      </c>
      <c r="M71" s="155">
        <f t="shared" si="11"/>
        <v>462</v>
      </c>
      <c r="N71" s="155">
        <f t="shared" si="12"/>
        <v>108</v>
      </c>
      <c r="O71" s="155">
        <f t="shared" si="13"/>
        <v>0</v>
      </c>
      <c r="P71" s="155">
        <f t="shared" si="14"/>
        <v>354</v>
      </c>
      <c r="Q71" s="155">
        <f>RANK(P71,$P$4:$P219,1)</f>
        <v>68</v>
      </c>
    </row>
    <row r="72" spans="1:17" ht="9" customHeight="1">
      <c r="A72" s="198" t="s">
        <v>770</v>
      </c>
      <c r="B72" s="156" t="s">
        <v>769</v>
      </c>
      <c r="C72" s="156" t="s">
        <v>771</v>
      </c>
      <c r="D72" s="197" t="str">
        <f t="shared" si="6"/>
        <v>Hirsch, Ingrid</v>
      </c>
      <c r="E72" s="197" t="s">
        <v>618</v>
      </c>
      <c r="F72" s="198" t="s">
        <v>154</v>
      </c>
      <c r="G72" s="155">
        <f>_xlfn.IFERROR(IF(VLOOKUP($A72,'Eingabe Ergebnis'!$B:$J,4,0)=0,G$2,VLOOKUP($A72,'Eingabe Ergebnis'!$B:$J,4,0)),"Fehler")</f>
        <v>92</v>
      </c>
      <c r="H72" s="155">
        <f>_xlfn.IFERROR(IF(VLOOKUP($A72,'Eingabe Ergebnis'!$B:$J,5,0)=0,H$2,VLOOKUP($A72,'Eingabe Ergebnis'!$B:$J,5,0)),"Fehler")</f>
        <v>85</v>
      </c>
      <c r="I72" s="155">
        <f>_xlfn.IFERROR(IF(VLOOKUP($A72,'Eingabe Ergebnis'!$B:$J,6,0)=0,I$2,VLOOKUP($A72,'Eingabe Ergebnis'!$B:$J,6,0)),"Fehler")</f>
        <v>87</v>
      </c>
      <c r="J72" s="155">
        <f>_xlfn.IFERROR(IF(VLOOKUP($A72,'Eingabe Ergebnis'!$B:$J,7,0)=0,J$2,VLOOKUP($A72,'Eingabe Ergebnis'!$B:$J,7,0)),"Fehler")</f>
        <v>99</v>
      </c>
      <c r="K72" s="155">
        <f>_xlfn.IFERROR(IF(VLOOKUP($A72,'Eingabe Ergebnis'!$B:$J,8,0)=0,K$2,VLOOKUP($A72,'Eingabe Ergebnis'!$B:$J,8,0)),"Fehler")</f>
        <v>91</v>
      </c>
      <c r="L72" s="155">
        <f>_xlfn.IFERROR(IF(VLOOKUP($A72,'Eingabe Ergebnis'!$B:$J,9,0)=0,L$2,VLOOKUP($A72,'Eingabe Ergebnis'!$B:$J,9,0)),"Fehler")</f>
        <v>0</v>
      </c>
      <c r="M72" s="155">
        <f t="shared" si="11"/>
        <v>454</v>
      </c>
      <c r="N72" s="155">
        <f t="shared" si="12"/>
        <v>99</v>
      </c>
      <c r="O72" s="155">
        <f t="shared" si="13"/>
        <v>0</v>
      </c>
      <c r="P72" s="155">
        <f t="shared" si="14"/>
        <v>355</v>
      </c>
      <c r="Q72" s="155">
        <f>RANK(P72,$P$4:$P220,1)</f>
        <v>69</v>
      </c>
    </row>
    <row r="73" spans="1:17" ht="9" customHeight="1">
      <c r="A73" s="198" t="s">
        <v>744</v>
      </c>
      <c r="B73" s="156" t="s">
        <v>743</v>
      </c>
      <c r="C73" s="156" t="s">
        <v>745</v>
      </c>
      <c r="D73" s="197" t="str">
        <f t="shared" si="6"/>
        <v>Friese, Udo</v>
      </c>
      <c r="E73" s="197" t="s">
        <v>555</v>
      </c>
      <c r="F73" s="198" t="s">
        <v>25</v>
      </c>
      <c r="G73" s="155">
        <f>_xlfn.IFERROR(IF(VLOOKUP($A73,'Eingabe Ergebnis'!$B:$J,4,0)=0,G$2,VLOOKUP($A73,'Eingabe Ergebnis'!$B:$J,4,0)),"Fehler")</f>
        <v>89</v>
      </c>
      <c r="H73" s="155">
        <f>_xlfn.IFERROR(IF(VLOOKUP($A73,'Eingabe Ergebnis'!$B:$J,5,0)=0,H$2,VLOOKUP($A73,'Eingabe Ergebnis'!$B:$J,5,0)),"Fehler")</f>
        <v>76</v>
      </c>
      <c r="I73" s="155">
        <f>_xlfn.IFERROR(IF(VLOOKUP($A73,'Eingabe Ergebnis'!$B:$J,6,0)=0,I$2,VLOOKUP($A73,'Eingabe Ergebnis'!$B:$J,6,0)),"Fehler")</f>
        <v>108</v>
      </c>
      <c r="J73" s="155">
        <f>_xlfn.IFERROR(IF(VLOOKUP($A73,'Eingabe Ergebnis'!$B:$J,7,0)=0,J$2,VLOOKUP($A73,'Eingabe Ergebnis'!$B:$J,7,0)),"Fehler")</f>
        <v>83</v>
      </c>
      <c r="K73" s="155">
        <f>_xlfn.IFERROR(IF(VLOOKUP($A73,'Eingabe Ergebnis'!$B:$J,8,0)=0,K$2,VLOOKUP($A73,'Eingabe Ergebnis'!$B:$J,8,0)),"Fehler")</f>
        <v>108</v>
      </c>
      <c r="L73" s="155">
        <f>_xlfn.IFERROR(IF(VLOOKUP($A73,'Eingabe Ergebnis'!$B:$J,9,0)=0,L$2,VLOOKUP($A73,'Eingabe Ergebnis'!$B:$J,9,0)),"Fehler")</f>
        <v>0</v>
      </c>
      <c r="M73" s="155">
        <f t="shared" si="11"/>
        <v>464</v>
      </c>
      <c r="N73" s="155">
        <f t="shared" si="12"/>
        <v>108</v>
      </c>
      <c r="O73" s="155">
        <f t="shared" si="13"/>
        <v>0</v>
      </c>
      <c r="P73" s="155">
        <f t="shared" si="14"/>
        <v>356</v>
      </c>
      <c r="Q73" s="155">
        <f>RANK(P73,$P$4:$P221,1)</f>
        <v>70</v>
      </c>
    </row>
    <row r="74" spans="1:17" ht="9" customHeight="1">
      <c r="A74" s="198" t="s">
        <v>849</v>
      </c>
      <c r="B74" s="156" t="s">
        <v>848</v>
      </c>
      <c r="C74" s="156" t="s">
        <v>93</v>
      </c>
      <c r="D74" s="197" t="str">
        <f t="shared" si="6"/>
        <v>Sachs, Stefan</v>
      </c>
      <c r="E74" s="197" t="s">
        <v>562</v>
      </c>
      <c r="F74" s="198" t="s">
        <v>76</v>
      </c>
      <c r="G74" s="155">
        <f>_xlfn.IFERROR(IF(VLOOKUP($A74,'Eingabe Ergebnis'!$B:$J,4,0)=0,G$2,VLOOKUP($A74,'Eingabe Ergebnis'!$B:$J,4,0)),"Fehler")</f>
        <v>72</v>
      </c>
      <c r="H74" s="155">
        <f>_xlfn.IFERROR(IF(VLOOKUP($A74,'Eingabe Ergebnis'!$B:$J,5,0)=0,H$2,VLOOKUP($A74,'Eingabe Ergebnis'!$B:$J,5,0)),"Fehler")</f>
        <v>108</v>
      </c>
      <c r="I74" s="155">
        <f>_xlfn.IFERROR(IF(VLOOKUP($A74,'Eingabe Ergebnis'!$B:$J,6,0)=0,I$2,VLOOKUP($A74,'Eingabe Ergebnis'!$B:$J,6,0)),"Fehler")</f>
        <v>108</v>
      </c>
      <c r="J74" s="155">
        <f>_xlfn.IFERROR(IF(VLOOKUP($A74,'Eingabe Ergebnis'!$B:$J,7,0)=0,J$2,VLOOKUP($A74,'Eingabe Ergebnis'!$B:$J,7,0)),"Fehler")</f>
        <v>108</v>
      </c>
      <c r="K74" s="155">
        <f>_xlfn.IFERROR(IF(VLOOKUP($A74,'Eingabe Ergebnis'!$B:$J,8,0)=0,K$2,VLOOKUP($A74,'Eingabe Ergebnis'!$B:$J,8,0)),"Fehler")</f>
        <v>68</v>
      </c>
      <c r="L74" s="155">
        <f>_xlfn.IFERROR(IF(VLOOKUP($A74,'Eingabe Ergebnis'!$B:$J,9,0)=0,L$2,VLOOKUP($A74,'Eingabe Ergebnis'!$B:$J,9,0)),"Fehler")</f>
        <v>0</v>
      </c>
      <c r="M74" s="155">
        <f t="shared" si="11"/>
        <v>464</v>
      </c>
      <c r="N74" s="155">
        <f t="shared" si="12"/>
        <v>108</v>
      </c>
      <c r="O74" s="155">
        <f t="shared" si="13"/>
        <v>0</v>
      </c>
      <c r="P74" s="155">
        <f t="shared" si="14"/>
        <v>356</v>
      </c>
      <c r="Q74" s="155">
        <f>RANK(P74,$P$4:$P222,1)</f>
        <v>70</v>
      </c>
    </row>
    <row r="75" spans="1:17" ht="9" customHeight="1">
      <c r="A75" s="198" t="s">
        <v>972</v>
      </c>
      <c r="B75" s="156"/>
      <c r="C75" s="156"/>
      <c r="D75" s="197" t="s">
        <v>970</v>
      </c>
      <c r="E75" s="197" t="s">
        <v>564</v>
      </c>
      <c r="F75" s="198" t="s">
        <v>76</v>
      </c>
      <c r="G75" s="155">
        <f>_xlfn.IFERROR(IF(VLOOKUP($A75,'Eingabe Ergebnis'!$B:$J,4,0)=0,G$2,VLOOKUP($A75,'Eingabe Ergebnis'!$B:$J,4,0)),"Fehler")</f>
        <v>83</v>
      </c>
      <c r="H75" s="155">
        <f>_xlfn.IFERROR(IF(VLOOKUP($A75,'Eingabe Ergebnis'!$B:$J,5,0)=0,H$2,VLOOKUP($A75,'Eingabe Ergebnis'!$B:$J,5,0)),"Fehler")</f>
        <v>76</v>
      </c>
      <c r="I75" s="155">
        <f>_xlfn.IFERROR(IF(VLOOKUP($A75,'Eingabe Ergebnis'!$B:$J,6,0)=0,I$2,VLOOKUP($A75,'Eingabe Ergebnis'!$B:$J,6,0)),"Fehler")</f>
        <v>108</v>
      </c>
      <c r="J75" s="155">
        <f>_xlfn.IFERROR(IF(VLOOKUP($A75,'Eingabe Ergebnis'!$B:$J,7,0)=0,J$2,VLOOKUP($A75,'Eingabe Ergebnis'!$B:$J,7,0)),"Fehler")</f>
        <v>108</v>
      </c>
      <c r="K75" s="155">
        <f>_xlfn.IFERROR(IF(VLOOKUP($A75,'Eingabe Ergebnis'!$B:$J,8,0)=0,K$2,VLOOKUP($A75,'Eingabe Ergebnis'!$B:$J,8,0)),"Fehler")</f>
        <v>93</v>
      </c>
      <c r="L75" s="155">
        <f>_xlfn.IFERROR(IF(VLOOKUP($A75,'Eingabe Ergebnis'!$B:$J,9,0)=0,L$2,VLOOKUP($A75,'Eingabe Ergebnis'!$B:$J,9,0)),"Fehler")</f>
        <v>0</v>
      </c>
      <c r="M75" s="155">
        <f t="shared" si="11"/>
        <v>468</v>
      </c>
      <c r="N75" s="155">
        <f t="shared" si="12"/>
        <v>108</v>
      </c>
      <c r="O75" s="155">
        <f t="shared" si="13"/>
        <v>0</v>
      </c>
      <c r="P75" s="155">
        <f t="shared" si="14"/>
        <v>360</v>
      </c>
      <c r="Q75" s="155">
        <f>RANK(P75,$P$4:$P223,1)</f>
        <v>72</v>
      </c>
    </row>
    <row r="76" spans="1:17" ht="9" customHeight="1">
      <c r="A76" s="198" t="s">
        <v>368</v>
      </c>
      <c r="B76" s="156" t="s">
        <v>369</v>
      </c>
      <c r="C76" s="156" t="s">
        <v>225</v>
      </c>
      <c r="D76" s="197" t="str">
        <f>B76&amp;", "&amp;C76</f>
        <v>Otte, Frank</v>
      </c>
      <c r="E76" s="197" t="s">
        <v>912</v>
      </c>
      <c r="F76" s="198" t="s">
        <v>76</v>
      </c>
      <c r="G76" s="155">
        <f>_xlfn.IFERROR(IF(VLOOKUP($A76,'Eingabe Ergebnis'!$B:$J,4,0)=0,G$2,VLOOKUP($A76,'Eingabe Ergebnis'!$B:$J,4,0)),"Fehler")</f>
        <v>87</v>
      </c>
      <c r="H76" s="155">
        <f>_xlfn.IFERROR(IF(VLOOKUP($A76,'Eingabe Ergebnis'!$B:$J,5,0)=0,H$2,VLOOKUP($A76,'Eingabe Ergebnis'!$B:$J,5,0)),"Fehler")</f>
        <v>82</v>
      </c>
      <c r="I76" s="155">
        <f>_xlfn.IFERROR(IF(VLOOKUP($A76,'Eingabe Ergebnis'!$B:$J,6,0)=0,I$2,VLOOKUP($A76,'Eingabe Ergebnis'!$B:$J,6,0)),"Fehler")</f>
        <v>84</v>
      </c>
      <c r="J76" s="155">
        <f>_xlfn.IFERROR(IF(VLOOKUP($A76,'Eingabe Ergebnis'!$B:$J,7,0)=0,J$2,VLOOKUP($A76,'Eingabe Ergebnis'!$B:$J,7,0)),"Fehler")</f>
        <v>108</v>
      </c>
      <c r="K76" s="155">
        <f>_xlfn.IFERROR(IF(VLOOKUP($A76,'Eingabe Ergebnis'!$B:$J,8,0)=0,K$2,VLOOKUP($A76,'Eingabe Ergebnis'!$B:$J,8,0)),"Fehler")</f>
        <v>108</v>
      </c>
      <c r="L76" s="155">
        <f>_xlfn.IFERROR(IF(VLOOKUP($A76,'Eingabe Ergebnis'!$B:$J,9,0)=0,L$2,VLOOKUP($A76,'Eingabe Ergebnis'!$B:$J,9,0)),"Fehler")</f>
        <v>0</v>
      </c>
      <c r="M76" s="155">
        <f t="shared" si="11"/>
        <v>469</v>
      </c>
      <c r="N76" s="155">
        <f t="shared" si="12"/>
        <v>108</v>
      </c>
      <c r="O76" s="155">
        <f t="shared" si="13"/>
        <v>0</v>
      </c>
      <c r="P76" s="155">
        <f t="shared" si="14"/>
        <v>361</v>
      </c>
      <c r="Q76" s="155">
        <f>RANK(P76,$P$4:$P224,1)</f>
        <v>73</v>
      </c>
    </row>
    <row r="77" spans="1:17" ht="9" customHeight="1">
      <c r="A77" s="198" t="s">
        <v>692</v>
      </c>
      <c r="B77" s="156" t="s">
        <v>691</v>
      </c>
      <c r="C77" s="156" t="s">
        <v>693</v>
      </c>
      <c r="D77" s="197" t="str">
        <f>B77&amp;", "&amp;C77</f>
        <v>Hakenes, Günter</v>
      </c>
      <c r="E77" s="197" t="s">
        <v>564</v>
      </c>
      <c r="F77" s="198" t="s">
        <v>52</v>
      </c>
      <c r="G77" s="155">
        <f>_xlfn.IFERROR(IF(VLOOKUP($A77,'Eingabe Ergebnis'!$B:$J,4,0)=0,G$2,VLOOKUP($A77,'Eingabe Ergebnis'!$B:$J,4,0)),"Fehler")</f>
        <v>108</v>
      </c>
      <c r="H77" s="155">
        <f>_xlfn.IFERROR(IF(VLOOKUP($A77,'Eingabe Ergebnis'!$B:$J,5,0)=0,H$2,VLOOKUP($A77,'Eingabe Ergebnis'!$B:$J,5,0)),"Fehler")</f>
        <v>71</v>
      </c>
      <c r="I77" s="155">
        <f>_xlfn.IFERROR(IF(VLOOKUP($A77,'Eingabe Ergebnis'!$B:$J,6,0)=0,I$2,VLOOKUP($A77,'Eingabe Ergebnis'!$B:$J,6,0)),"Fehler")</f>
        <v>74</v>
      </c>
      <c r="J77" s="155">
        <f>_xlfn.IFERROR(IF(VLOOKUP($A77,'Eingabe Ergebnis'!$B:$J,7,0)=0,J$2,VLOOKUP($A77,'Eingabe Ergebnis'!$B:$J,7,0)),"Fehler")</f>
        <v>108</v>
      </c>
      <c r="K77" s="155">
        <f>_xlfn.IFERROR(IF(VLOOKUP($A77,'Eingabe Ergebnis'!$B:$J,8,0)=0,K$2,VLOOKUP($A77,'Eingabe Ergebnis'!$B:$J,8,0)),"Fehler")</f>
        <v>108</v>
      </c>
      <c r="L77" s="155">
        <f>_xlfn.IFERROR(IF(VLOOKUP($A77,'Eingabe Ergebnis'!$B:$J,9,0)=0,L$2,VLOOKUP($A77,'Eingabe Ergebnis'!$B:$J,9,0)),"Fehler")</f>
        <v>0</v>
      </c>
      <c r="M77" s="155">
        <f t="shared" si="11"/>
        <v>469</v>
      </c>
      <c r="N77" s="155">
        <f t="shared" si="12"/>
        <v>108</v>
      </c>
      <c r="O77" s="155">
        <f t="shared" si="13"/>
        <v>0</v>
      </c>
      <c r="P77" s="155">
        <f t="shared" si="14"/>
        <v>361</v>
      </c>
      <c r="Q77" s="155">
        <f>RANK(P77,$P$4:$P225,1)</f>
        <v>73</v>
      </c>
    </row>
    <row r="78" spans="1:17" ht="9" customHeight="1">
      <c r="A78" s="198" t="s">
        <v>486</v>
      </c>
      <c r="B78" s="156" t="s">
        <v>487</v>
      </c>
      <c r="C78" s="156" t="s">
        <v>805</v>
      </c>
      <c r="D78" s="197" t="str">
        <f>B78&amp;", "&amp;C78</f>
        <v>Stöber, Christian </v>
      </c>
      <c r="E78" s="197" t="s">
        <v>562</v>
      </c>
      <c r="F78" s="198" t="s">
        <v>25</v>
      </c>
      <c r="G78" s="155">
        <f>_xlfn.IFERROR(IF(VLOOKUP($A78,'Eingabe Ergebnis'!$B:$J,4,0)=0,G$2,VLOOKUP($A78,'Eingabe Ergebnis'!$B:$J,4,0)),"Fehler")</f>
        <v>108</v>
      </c>
      <c r="H78" s="155">
        <f>_xlfn.IFERROR(IF(VLOOKUP($A78,'Eingabe Ergebnis'!$B:$J,5,0)=0,H$2,VLOOKUP($A78,'Eingabe Ergebnis'!$B:$J,5,0)),"Fehler")</f>
        <v>108</v>
      </c>
      <c r="I78" s="155">
        <f>_xlfn.IFERROR(IF(VLOOKUP($A78,'Eingabe Ergebnis'!$B:$J,6,0)=0,I$2,VLOOKUP($A78,'Eingabe Ergebnis'!$B:$J,6,0)),"Fehler")</f>
        <v>72</v>
      </c>
      <c r="J78" s="155">
        <f>_xlfn.IFERROR(IF(VLOOKUP($A78,'Eingabe Ergebnis'!$B:$J,7,0)=0,J$2,VLOOKUP($A78,'Eingabe Ergebnis'!$B:$J,7,0)),"Fehler")</f>
        <v>76</v>
      </c>
      <c r="K78" s="155">
        <f>_xlfn.IFERROR(IF(VLOOKUP($A78,'Eingabe Ergebnis'!$B:$J,8,0)=0,K$2,VLOOKUP($A78,'Eingabe Ergebnis'!$B:$J,8,0)),"Fehler")</f>
        <v>108</v>
      </c>
      <c r="L78" s="155">
        <f>_xlfn.IFERROR(IF(VLOOKUP($A78,'Eingabe Ergebnis'!$B:$J,9,0)=0,L$2,VLOOKUP($A78,'Eingabe Ergebnis'!$B:$J,9,0)),"Fehler")</f>
        <v>0</v>
      </c>
      <c r="M78" s="155">
        <f t="shared" si="11"/>
        <v>472</v>
      </c>
      <c r="N78" s="155">
        <f t="shared" si="12"/>
        <v>108</v>
      </c>
      <c r="O78" s="155">
        <f t="shared" si="13"/>
        <v>0</v>
      </c>
      <c r="P78" s="155">
        <f t="shared" si="14"/>
        <v>364</v>
      </c>
      <c r="Q78" s="155">
        <f>RANK(P78,$P$4:$P226,1)</f>
        <v>75</v>
      </c>
    </row>
    <row r="79" spans="1:17" ht="9" customHeight="1">
      <c r="A79" s="198" t="s">
        <v>881</v>
      </c>
      <c r="B79" s="156" t="s">
        <v>880</v>
      </c>
      <c r="C79" s="156" t="s">
        <v>134</v>
      </c>
      <c r="D79" s="197" t="str">
        <f>B79&amp;", "&amp;C79</f>
        <v>Schröder, Jürgen</v>
      </c>
      <c r="E79" s="197" t="s">
        <v>956</v>
      </c>
      <c r="F79" s="198" t="s">
        <v>52</v>
      </c>
      <c r="G79" s="155">
        <f>_xlfn.IFERROR(IF(VLOOKUP($A79,'Eingabe Ergebnis'!$B:$J,4,0)=0,G$2,VLOOKUP($A79,'Eingabe Ergebnis'!$B:$J,4,0)),"Fehler")</f>
        <v>95</v>
      </c>
      <c r="H79" s="155">
        <f>_xlfn.IFERROR(IF(VLOOKUP($A79,'Eingabe Ergebnis'!$B:$J,5,0)=0,H$2,VLOOKUP($A79,'Eingabe Ergebnis'!$B:$J,5,0)),"Fehler")</f>
        <v>82</v>
      </c>
      <c r="I79" s="155">
        <f>_xlfn.IFERROR(IF(VLOOKUP($A79,'Eingabe Ergebnis'!$B:$J,6,0)=0,I$2,VLOOKUP($A79,'Eingabe Ergebnis'!$B:$J,6,0)),"Fehler")</f>
        <v>96</v>
      </c>
      <c r="J79" s="155">
        <f>_xlfn.IFERROR(IF(VLOOKUP($A79,'Eingabe Ergebnis'!$B:$J,7,0)=0,J$2,VLOOKUP($A79,'Eingabe Ergebnis'!$B:$J,7,0)),"Fehler")</f>
        <v>99</v>
      </c>
      <c r="K79" s="155">
        <f>_xlfn.IFERROR(IF(VLOOKUP($A79,'Eingabe Ergebnis'!$B:$J,8,0)=0,K$2,VLOOKUP($A79,'Eingabe Ergebnis'!$B:$J,8,0)),"Fehler")</f>
        <v>91</v>
      </c>
      <c r="L79" s="155">
        <f>_xlfn.IFERROR(IF(VLOOKUP($A79,'Eingabe Ergebnis'!$B:$J,9,0)=0,L$2,VLOOKUP($A79,'Eingabe Ergebnis'!$B:$J,9,0)),"Fehler")</f>
        <v>0</v>
      </c>
      <c r="M79" s="155">
        <f t="shared" si="11"/>
        <v>463</v>
      </c>
      <c r="N79" s="155">
        <f t="shared" si="12"/>
        <v>99</v>
      </c>
      <c r="O79" s="155">
        <f t="shared" si="13"/>
        <v>0</v>
      </c>
      <c r="P79" s="155">
        <f t="shared" si="14"/>
        <v>364</v>
      </c>
      <c r="Q79" s="155">
        <f>RANK(P79,$P$4:$P227,1)</f>
        <v>75</v>
      </c>
    </row>
    <row r="80" spans="1:17" ht="9" customHeight="1">
      <c r="A80" s="198" t="s">
        <v>993</v>
      </c>
      <c r="B80" s="156" t="s">
        <v>229</v>
      </c>
      <c r="C80" s="156" t="s">
        <v>230</v>
      </c>
      <c r="D80" s="197" t="s">
        <v>953</v>
      </c>
      <c r="E80" s="197" t="s">
        <v>555</v>
      </c>
      <c r="F80" s="198" t="s">
        <v>76</v>
      </c>
      <c r="G80" s="155">
        <f>_xlfn.IFERROR(IF(VLOOKUP($A80,'Eingabe Ergebnis'!$B:$J,4,0)=0,G$2,VLOOKUP($A80,'Eingabe Ergebnis'!$B:$J,4,0)),"Fehler")</f>
        <v>84</v>
      </c>
      <c r="H80" s="155">
        <f>_xlfn.IFERROR(IF(VLOOKUP($A80,'Eingabe Ergebnis'!$B:$J,5,0)=0,H$2,VLOOKUP($A80,'Eingabe Ergebnis'!$B:$J,5,0)),"Fehler")</f>
        <v>83</v>
      </c>
      <c r="I80" s="155">
        <f>_xlfn.IFERROR(IF(VLOOKUP($A80,'Eingabe Ergebnis'!$B:$J,6,0)=0,I$2,VLOOKUP($A80,'Eingabe Ergebnis'!$B:$J,6,0)),"Fehler")</f>
        <v>108</v>
      </c>
      <c r="J80" s="155">
        <f>_xlfn.IFERROR(IF(VLOOKUP($A80,'Eingabe Ergebnis'!$B:$J,7,0)=0,J$2,VLOOKUP($A80,'Eingabe Ergebnis'!$B:$J,7,0)),"Fehler")</f>
        <v>108</v>
      </c>
      <c r="K80" s="155">
        <f>_xlfn.IFERROR(IF(VLOOKUP($A80,'Eingabe Ergebnis'!$B:$J,8,0)=0,K$2,VLOOKUP($A80,'Eingabe Ergebnis'!$B:$J,8,0)),"Fehler")</f>
        <v>90</v>
      </c>
      <c r="L80" s="155">
        <f>_xlfn.IFERROR(IF(VLOOKUP($A80,'Eingabe Ergebnis'!$B:$J,9,0)=0,L$2,VLOOKUP($A80,'Eingabe Ergebnis'!$B:$J,9,0)),"Fehler")</f>
        <v>0</v>
      </c>
      <c r="M80" s="155">
        <f t="shared" si="11"/>
        <v>473</v>
      </c>
      <c r="N80" s="155">
        <f t="shared" si="12"/>
        <v>108</v>
      </c>
      <c r="O80" s="155">
        <f t="shared" si="13"/>
        <v>0</v>
      </c>
      <c r="P80" s="155">
        <f t="shared" si="14"/>
        <v>365</v>
      </c>
      <c r="Q80" s="155">
        <f>RANK(P80,$P$4:$P228,1)</f>
        <v>77</v>
      </c>
    </row>
    <row r="81" spans="1:17" ht="9" customHeight="1">
      <c r="A81" s="198" t="s">
        <v>322</v>
      </c>
      <c r="B81" s="156" t="s">
        <v>320</v>
      </c>
      <c r="C81" s="156" t="s">
        <v>323</v>
      </c>
      <c r="D81" s="197" t="str">
        <f aca="true" t="shared" si="15" ref="D81:D87">B81&amp;", "&amp;C81</f>
        <v>Lucas, Ute</v>
      </c>
      <c r="E81" s="197" t="s">
        <v>564</v>
      </c>
      <c r="F81" s="198" t="s">
        <v>185</v>
      </c>
      <c r="G81" s="155">
        <f>_xlfn.IFERROR(IF(VLOOKUP($A81,'Eingabe Ergebnis'!$B:$J,4,0)=0,G$2,VLOOKUP($A81,'Eingabe Ergebnis'!$B:$J,4,0)),"Fehler")</f>
        <v>92</v>
      </c>
      <c r="H81" s="155">
        <f>_xlfn.IFERROR(IF(VLOOKUP($A81,'Eingabe Ergebnis'!$B:$J,5,0)=0,H$2,VLOOKUP($A81,'Eingabe Ergebnis'!$B:$J,5,0)),"Fehler")</f>
        <v>81</v>
      </c>
      <c r="I81" s="155">
        <f>_xlfn.IFERROR(IF(VLOOKUP($A81,'Eingabe Ergebnis'!$B:$J,6,0)=0,I$2,VLOOKUP($A81,'Eingabe Ergebnis'!$B:$J,6,0)),"Fehler")</f>
        <v>85</v>
      </c>
      <c r="J81" s="155">
        <f>_xlfn.IFERROR(IF(VLOOKUP($A81,'Eingabe Ergebnis'!$B:$J,7,0)=0,J$2,VLOOKUP($A81,'Eingabe Ergebnis'!$B:$J,7,0)),"Fehler")</f>
        <v>108</v>
      </c>
      <c r="K81" s="155">
        <f>_xlfn.IFERROR(IF(VLOOKUP($A81,'Eingabe Ergebnis'!$B:$J,8,0)=0,K$2,VLOOKUP($A81,'Eingabe Ergebnis'!$B:$J,8,0)),"Fehler")</f>
        <v>108</v>
      </c>
      <c r="L81" s="155">
        <f>_xlfn.IFERROR(IF(VLOOKUP($A81,'Eingabe Ergebnis'!$B:$J,9,0)=0,L$2,VLOOKUP($A81,'Eingabe Ergebnis'!$B:$J,9,0)),"Fehler")</f>
        <v>0</v>
      </c>
      <c r="M81" s="155">
        <f t="shared" si="11"/>
        <v>474</v>
      </c>
      <c r="N81" s="155">
        <f t="shared" si="12"/>
        <v>108</v>
      </c>
      <c r="O81" s="155">
        <f t="shared" si="13"/>
        <v>0</v>
      </c>
      <c r="P81" s="155">
        <f t="shared" si="14"/>
        <v>366</v>
      </c>
      <c r="Q81" s="155">
        <f>RANK(P81,$P$4:$P229,1)</f>
        <v>78</v>
      </c>
    </row>
    <row r="82" spans="1:17" ht="9" customHeight="1">
      <c r="A82" s="198" t="s">
        <v>468</v>
      </c>
      <c r="B82" s="156" t="s">
        <v>469</v>
      </c>
      <c r="C82" s="156" t="s">
        <v>470</v>
      </c>
      <c r="D82" s="197" t="str">
        <f t="shared" si="15"/>
        <v>Settertobulte, Alexander</v>
      </c>
      <c r="E82" s="197" t="s">
        <v>564</v>
      </c>
      <c r="F82" s="198" t="s">
        <v>25</v>
      </c>
      <c r="G82" s="155">
        <f>_xlfn.IFERROR(IF(VLOOKUP($A82,'Eingabe Ergebnis'!$B:$J,4,0)=0,G$2,VLOOKUP($A82,'Eingabe Ergebnis'!$B:$J,4,0)),"Fehler")</f>
        <v>80</v>
      </c>
      <c r="H82" s="155">
        <f>_xlfn.IFERROR(IF(VLOOKUP($A82,'Eingabe Ergebnis'!$B:$J,5,0)=0,H$2,VLOOKUP($A82,'Eingabe Ergebnis'!$B:$J,5,0)),"Fehler")</f>
        <v>108</v>
      </c>
      <c r="I82" s="155">
        <f>_xlfn.IFERROR(IF(VLOOKUP($A82,'Eingabe Ergebnis'!$B:$J,6,0)=0,I$2,VLOOKUP($A82,'Eingabe Ergebnis'!$B:$J,6,0)),"Fehler")</f>
        <v>108</v>
      </c>
      <c r="J82" s="155">
        <f>_xlfn.IFERROR(IF(VLOOKUP($A82,'Eingabe Ergebnis'!$B:$J,7,0)=0,J$2,VLOOKUP($A82,'Eingabe Ergebnis'!$B:$J,7,0)),"Fehler")</f>
        <v>72</v>
      </c>
      <c r="K82" s="155">
        <f>_xlfn.IFERROR(IF(VLOOKUP($A82,'Eingabe Ergebnis'!$B:$J,8,0)=0,K$2,VLOOKUP($A82,'Eingabe Ergebnis'!$B:$J,8,0)),"Fehler")</f>
        <v>108</v>
      </c>
      <c r="L82" s="155">
        <f>_xlfn.IFERROR(IF(VLOOKUP($A82,'Eingabe Ergebnis'!$B:$J,9,0)=0,L$2,VLOOKUP($A82,'Eingabe Ergebnis'!$B:$J,9,0)),"Fehler")</f>
        <v>0</v>
      </c>
      <c r="M82" s="155">
        <f t="shared" si="11"/>
        <v>476</v>
      </c>
      <c r="N82" s="155">
        <f t="shared" si="12"/>
        <v>108</v>
      </c>
      <c r="O82" s="155">
        <f t="shared" si="13"/>
        <v>0</v>
      </c>
      <c r="P82" s="155">
        <f t="shared" si="14"/>
        <v>368</v>
      </c>
      <c r="Q82" s="155">
        <f>RANK(P82,$P$4:$P230,1)</f>
        <v>79</v>
      </c>
    </row>
    <row r="83" spans="1:17" ht="9" customHeight="1">
      <c r="A83" s="198" t="s">
        <v>883</v>
      </c>
      <c r="B83" s="156" t="s">
        <v>882</v>
      </c>
      <c r="C83" s="156" t="s">
        <v>735</v>
      </c>
      <c r="D83" s="197" t="str">
        <f t="shared" si="15"/>
        <v>Asmussen, Hans Peter</v>
      </c>
      <c r="E83" s="197" t="s">
        <v>956</v>
      </c>
      <c r="F83" s="198" t="s">
        <v>25</v>
      </c>
      <c r="G83" s="155">
        <f>_xlfn.IFERROR(IF(VLOOKUP($A83,'Eingabe Ergebnis'!$B:$J,4,0)=0,G$2,VLOOKUP($A83,'Eingabe Ergebnis'!$B:$J,4,0)),"Fehler")</f>
        <v>90</v>
      </c>
      <c r="H83" s="155">
        <f>_xlfn.IFERROR(IF(VLOOKUP($A83,'Eingabe Ergebnis'!$B:$J,5,0)=0,H$2,VLOOKUP($A83,'Eingabe Ergebnis'!$B:$J,5,0)),"Fehler")</f>
        <v>86</v>
      </c>
      <c r="I83" s="155">
        <f>_xlfn.IFERROR(IF(VLOOKUP($A83,'Eingabe Ergebnis'!$B:$J,6,0)=0,I$2,VLOOKUP($A83,'Eingabe Ergebnis'!$B:$J,6,0)),"Fehler")</f>
        <v>89</v>
      </c>
      <c r="J83" s="155">
        <f>_xlfn.IFERROR(IF(VLOOKUP($A83,'Eingabe Ergebnis'!$B:$J,7,0)=0,J$2,VLOOKUP($A83,'Eingabe Ergebnis'!$B:$J,7,0)),"Fehler")</f>
        <v>105</v>
      </c>
      <c r="K83" s="155">
        <f>_xlfn.IFERROR(IF(VLOOKUP($A83,'Eingabe Ergebnis'!$B:$J,8,0)=0,K$2,VLOOKUP($A83,'Eingabe Ergebnis'!$B:$J,8,0)),"Fehler")</f>
        <v>108</v>
      </c>
      <c r="L83" s="155">
        <f>_xlfn.IFERROR(IF(VLOOKUP($A83,'Eingabe Ergebnis'!$B:$J,9,0)=0,L$2,VLOOKUP($A83,'Eingabe Ergebnis'!$B:$J,9,0)),"Fehler")</f>
        <v>0</v>
      </c>
      <c r="M83" s="155">
        <f t="shared" si="11"/>
        <v>478</v>
      </c>
      <c r="N83" s="155">
        <f t="shared" si="12"/>
        <v>108</v>
      </c>
      <c r="O83" s="155">
        <f t="shared" si="13"/>
        <v>0</v>
      </c>
      <c r="P83" s="155">
        <f t="shared" si="14"/>
        <v>370</v>
      </c>
      <c r="Q83" s="155">
        <f>RANK(P83,$P$4:$P231,1)</f>
        <v>80</v>
      </c>
    </row>
    <row r="84" spans="1:17" ht="9" customHeight="1">
      <c r="A84" s="198" t="s">
        <v>451</v>
      </c>
      <c r="B84" s="156" t="s">
        <v>452</v>
      </c>
      <c r="C84" s="156" t="s">
        <v>362</v>
      </c>
      <c r="D84" s="197" t="str">
        <f t="shared" si="15"/>
        <v>Schramm, Tobias</v>
      </c>
      <c r="E84" s="197" t="s">
        <v>912</v>
      </c>
      <c r="F84" s="198" t="s">
        <v>25</v>
      </c>
      <c r="G84" s="155">
        <f>_xlfn.IFERROR(IF(VLOOKUP($A84,'Eingabe Ergebnis'!$B:$J,4,0)=0,G$2,VLOOKUP($A84,'Eingabe Ergebnis'!$B:$J,4,0)),"Fehler")</f>
        <v>82</v>
      </c>
      <c r="H84" s="155">
        <f>_xlfn.IFERROR(IF(VLOOKUP($A84,'Eingabe Ergebnis'!$B:$J,5,0)=0,H$2,VLOOKUP($A84,'Eingabe Ergebnis'!$B:$J,5,0)),"Fehler")</f>
        <v>108</v>
      </c>
      <c r="I84" s="155">
        <f>_xlfn.IFERROR(IF(VLOOKUP($A84,'Eingabe Ergebnis'!$B:$J,6,0)=0,I$2,VLOOKUP($A84,'Eingabe Ergebnis'!$B:$J,6,0)),"Fehler")</f>
        <v>108</v>
      </c>
      <c r="J84" s="155">
        <f>_xlfn.IFERROR(IF(VLOOKUP($A84,'Eingabe Ergebnis'!$B:$J,7,0)=0,J$2,VLOOKUP($A84,'Eingabe Ergebnis'!$B:$J,7,0)),"Fehler")</f>
        <v>108</v>
      </c>
      <c r="K84" s="155">
        <f>_xlfn.IFERROR(IF(VLOOKUP($A84,'Eingabe Ergebnis'!$B:$J,8,0)=0,K$2,VLOOKUP($A84,'Eingabe Ergebnis'!$B:$J,8,0)),"Fehler")</f>
        <v>72</v>
      </c>
      <c r="L84" s="155">
        <f>_xlfn.IFERROR(IF(VLOOKUP($A84,'Eingabe Ergebnis'!$B:$J,9,0)=0,L$2,VLOOKUP($A84,'Eingabe Ergebnis'!$B:$J,9,0)),"Fehler")</f>
        <v>0</v>
      </c>
      <c r="M84" s="155">
        <f t="shared" si="11"/>
        <v>478</v>
      </c>
      <c r="N84" s="155">
        <f t="shared" si="12"/>
        <v>108</v>
      </c>
      <c r="O84" s="155">
        <f t="shared" si="13"/>
        <v>0</v>
      </c>
      <c r="P84" s="155">
        <f t="shared" si="14"/>
        <v>370</v>
      </c>
      <c r="Q84" s="155">
        <f>RANK(P84,$P$4:$P232,1)</f>
        <v>80</v>
      </c>
    </row>
    <row r="85" spans="1:17" ht="9" customHeight="1">
      <c r="A85" s="198" t="s">
        <v>747</v>
      </c>
      <c r="B85" s="156" t="s">
        <v>317</v>
      </c>
      <c r="C85" s="156" t="s">
        <v>748</v>
      </c>
      <c r="D85" s="197" t="str">
        <f t="shared" si="15"/>
        <v>Lösch, Marion</v>
      </c>
      <c r="E85" s="197" t="s">
        <v>555</v>
      </c>
      <c r="F85" s="198" t="s">
        <v>154</v>
      </c>
      <c r="G85" s="155">
        <f>_xlfn.IFERROR(IF(VLOOKUP($A85,'Eingabe Ergebnis'!$B:$J,4,0)=0,G$2,VLOOKUP($A85,'Eingabe Ergebnis'!$B:$J,4,0)),"Fehler")</f>
        <v>108</v>
      </c>
      <c r="H85" s="155">
        <f>_xlfn.IFERROR(IF(VLOOKUP($A85,'Eingabe Ergebnis'!$B:$J,5,0)=0,H$2,VLOOKUP($A85,'Eingabe Ergebnis'!$B:$J,5,0)),"Fehler")</f>
        <v>76</v>
      </c>
      <c r="I85" s="155">
        <f>_xlfn.IFERROR(IF(VLOOKUP($A85,'Eingabe Ergebnis'!$B:$J,6,0)=0,I$2,VLOOKUP($A85,'Eingabe Ergebnis'!$B:$J,6,0)),"Fehler")</f>
        <v>80</v>
      </c>
      <c r="J85" s="155">
        <f>_xlfn.IFERROR(IF(VLOOKUP($A85,'Eingabe Ergebnis'!$B:$J,7,0)=0,J$2,VLOOKUP($A85,'Eingabe Ergebnis'!$B:$J,7,0)),"Fehler")</f>
        <v>108</v>
      </c>
      <c r="K85" s="155">
        <f>_xlfn.IFERROR(IF(VLOOKUP($A85,'Eingabe Ergebnis'!$B:$J,8,0)=0,K$2,VLOOKUP($A85,'Eingabe Ergebnis'!$B:$J,8,0)),"Fehler")</f>
        <v>108</v>
      </c>
      <c r="L85" s="155">
        <f>_xlfn.IFERROR(IF(VLOOKUP($A85,'Eingabe Ergebnis'!$B:$J,9,0)=0,L$2,VLOOKUP($A85,'Eingabe Ergebnis'!$B:$J,9,0)),"Fehler")</f>
        <v>0</v>
      </c>
      <c r="M85" s="155">
        <f t="shared" si="11"/>
        <v>480</v>
      </c>
      <c r="N85" s="155">
        <f t="shared" si="12"/>
        <v>108</v>
      </c>
      <c r="O85" s="155">
        <f t="shared" si="13"/>
        <v>0</v>
      </c>
      <c r="P85" s="155">
        <f t="shared" si="14"/>
        <v>372</v>
      </c>
      <c r="Q85" s="155">
        <f>RANK(P85,$P$4:$P233,1)</f>
        <v>82</v>
      </c>
    </row>
    <row r="86" spans="1:17" ht="9" customHeight="1">
      <c r="A86" s="198" t="s">
        <v>864</v>
      </c>
      <c r="B86" s="156" t="s">
        <v>863</v>
      </c>
      <c r="C86" s="156" t="s">
        <v>48</v>
      </c>
      <c r="D86" s="197" t="str">
        <f t="shared" si="15"/>
        <v>Fetting, Thomas</v>
      </c>
      <c r="E86" s="197" t="s">
        <v>562</v>
      </c>
      <c r="F86" s="198" t="s">
        <v>76</v>
      </c>
      <c r="G86" s="155">
        <f>_xlfn.IFERROR(IF(VLOOKUP($A86,'Eingabe Ergebnis'!$B:$J,4,0)=0,G$2,VLOOKUP($A86,'Eingabe Ergebnis'!$B:$J,4,0)),"Fehler")</f>
        <v>108</v>
      </c>
      <c r="H86" s="155">
        <f>_xlfn.IFERROR(IF(VLOOKUP($A86,'Eingabe Ergebnis'!$B:$J,5,0)=0,H$2,VLOOKUP($A86,'Eingabe Ergebnis'!$B:$J,5,0)),"Fehler")</f>
        <v>74</v>
      </c>
      <c r="I86" s="155">
        <f>_xlfn.IFERROR(IF(VLOOKUP($A86,'Eingabe Ergebnis'!$B:$J,6,0)=0,I$2,VLOOKUP($A86,'Eingabe Ergebnis'!$B:$J,6,0)),"Fehler")</f>
        <v>108</v>
      </c>
      <c r="J86" s="155">
        <f>_xlfn.IFERROR(IF(VLOOKUP($A86,'Eingabe Ergebnis'!$B:$J,7,0)=0,J$2,VLOOKUP($A86,'Eingabe Ergebnis'!$B:$J,7,0)),"Fehler")</f>
        <v>108</v>
      </c>
      <c r="K86" s="155">
        <f>_xlfn.IFERROR(IF(VLOOKUP($A86,'Eingabe Ergebnis'!$B:$J,8,0)=0,K$2,VLOOKUP($A86,'Eingabe Ergebnis'!$B:$J,8,0)),"Fehler")</f>
        <v>83</v>
      </c>
      <c r="L86" s="155">
        <f>_xlfn.IFERROR(IF(VLOOKUP($A86,'Eingabe Ergebnis'!$B:$J,9,0)=0,L$2,VLOOKUP($A86,'Eingabe Ergebnis'!$B:$J,9,0)),"Fehler")</f>
        <v>0</v>
      </c>
      <c r="M86" s="155">
        <f t="shared" si="11"/>
        <v>481</v>
      </c>
      <c r="N86" s="155">
        <f t="shared" si="12"/>
        <v>108</v>
      </c>
      <c r="O86" s="155">
        <f t="shared" si="13"/>
        <v>0</v>
      </c>
      <c r="P86" s="155">
        <f t="shared" si="14"/>
        <v>373</v>
      </c>
      <c r="Q86" s="155">
        <f>RANK(P86,$P$4:$P234,1)</f>
        <v>83</v>
      </c>
    </row>
    <row r="87" spans="1:17" ht="9" customHeight="1">
      <c r="A87" s="198" t="s">
        <v>889</v>
      </c>
      <c r="B87" s="156" t="s">
        <v>888</v>
      </c>
      <c r="C87" s="156" t="s">
        <v>854</v>
      </c>
      <c r="D87" s="197" t="str">
        <f t="shared" si="15"/>
        <v>Thoull, Thorsten</v>
      </c>
      <c r="E87" s="197" t="s">
        <v>956</v>
      </c>
      <c r="F87" s="198" t="s">
        <v>25</v>
      </c>
      <c r="G87" s="155">
        <f>_xlfn.IFERROR(IF(VLOOKUP($A87,'Eingabe Ergebnis'!$B:$J,4,0)=0,G$2,VLOOKUP($A87,'Eingabe Ergebnis'!$B:$J,4,0)),"Fehler")</f>
        <v>100</v>
      </c>
      <c r="H87" s="155">
        <f>_xlfn.IFERROR(IF(VLOOKUP($A87,'Eingabe Ergebnis'!$B:$J,5,0)=0,H$2,VLOOKUP($A87,'Eingabe Ergebnis'!$B:$J,5,0)),"Fehler")</f>
        <v>88</v>
      </c>
      <c r="I87" s="155">
        <f>_xlfn.IFERROR(IF(VLOOKUP($A87,'Eingabe Ergebnis'!$B:$J,6,0)=0,I$2,VLOOKUP($A87,'Eingabe Ergebnis'!$B:$J,6,0)),"Fehler")</f>
        <v>92</v>
      </c>
      <c r="J87" s="155">
        <f>_xlfn.IFERROR(IF(VLOOKUP($A87,'Eingabe Ergebnis'!$B:$J,7,0)=0,J$2,VLOOKUP($A87,'Eingabe Ergebnis'!$B:$J,7,0)),"Fehler")</f>
        <v>99</v>
      </c>
      <c r="K87" s="155">
        <f>_xlfn.IFERROR(IF(VLOOKUP($A87,'Eingabe Ergebnis'!$B:$J,8,0)=0,K$2,VLOOKUP($A87,'Eingabe Ergebnis'!$B:$J,8,0)),"Fehler")</f>
        <v>97</v>
      </c>
      <c r="L87" s="155">
        <f>_xlfn.IFERROR(IF(VLOOKUP($A87,'Eingabe Ergebnis'!$B:$J,9,0)=0,L$2,VLOOKUP($A87,'Eingabe Ergebnis'!$B:$J,9,0)),"Fehler")</f>
        <v>0</v>
      </c>
      <c r="M87" s="155">
        <f t="shared" si="11"/>
        <v>476</v>
      </c>
      <c r="N87" s="155">
        <f t="shared" si="12"/>
        <v>100</v>
      </c>
      <c r="O87" s="155">
        <f t="shared" si="13"/>
        <v>0</v>
      </c>
      <c r="P87" s="155">
        <f t="shared" si="14"/>
        <v>376</v>
      </c>
      <c r="Q87" s="155">
        <f>RANK(P87,$P$4:$P235,1)</f>
        <v>84</v>
      </c>
    </row>
    <row r="88" spans="1:17" ht="9" customHeight="1">
      <c r="A88" s="198" t="s">
        <v>975</v>
      </c>
      <c r="B88" s="156"/>
      <c r="C88" s="156"/>
      <c r="D88" s="197" t="s">
        <v>976</v>
      </c>
      <c r="E88" s="197" t="s">
        <v>562</v>
      </c>
      <c r="F88" s="198" t="s">
        <v>25</v>
      </c>
      <c r="G88" s="155">
        <f>_xlfn.IFERROR(IF(VLOOKUP($A88,'Eingabe Ergebnis'!$B:$J,4,0)=0,G$2,VLOOKUP($A88,'Eingabe Ergebnis'!$B:$J,4,0)),"Fehler")</f>
        <v>108</v>
      </c>
      <c r="H88" s="155">
        <f>_xlfn.IFERROR(IF(VLOOKUP($A88,'Eingabe Ergebnis'!$B:$J,5,0)=0,H$2,VLOOKUP($A88,'Eingabe Ergebnis'!$B:$J,5,0)),"Fehler")</f>
        <v>76</v>
      </c>
      <c r="I88" s="155">
        <f>_xlfn.IFERROR(IF(VLOOKUP($A88,'Eingabe Ergebnis'!$B:$J,6,0)=0,I$2,VLOOKUP($A88,'Eingabe Ergebnis'!$B:$J,6,0)),"Fehler")</f>
        <v>108</v>
      </c>
      <c r="J88" s="155">
        <f>_xlfn.IFERROR(IF(VLOOKUP($A88,'Eingabe Ergebnis'!$B:$J,7,0)=0,J$2,VLOOKUP($A88,'Eingabe Ergebnis'!$B:$J,7,0)),"Fehler")</f>
        <v>85</v>
      </c>
      <c r="K88" s="155">
        <f>_xlfn.IFERROR(IF(VLOOKUP($A88,'Eingabe Ergebnis'!$B:$J,8,0)=0,K$2,VLOOKUP($A88,'Eingabe Ergebnis'!$B:$J,8,0)),"Fehler")</f>
        <v>108</v>
      </c>
      <c r="L88" s="155">
        <f>_xlfn.IFERROR(IF(VLOOKUP($A88,'Eingabe Ergebnis'!$B:$J,9,0)=0,L$2,VLOOKUP($A88,'Eingabe Ergebnis'!$B:$J,9,0)),"Fehler")</f>
        <v>0</v>
      </c>
      <c r="M88" s="155">
        <f t="shared" si="11"/>
        <v>485</v>
      </c>
      <c r="N88" s="155">
        <f t="shared" si="12"/>
        <v>108</v>
      </c>
      <c r="O88" s="155">
        <f t="shared" si="13"/>
        <v>0</v>
      </c>
      <c r="P88" s="155">
        <f t="shared" si="14"/>
        <v>377</v>
      </c>
      <c r="Q88" s="155">
        <f>RANK(P88,$P$4:$P236,1)</f>
        <v>85</v>
      </c>
    </row>
    <row r="89" spans="1:17" ht="9" customHeight="1">
      <c r="A89" s="198" t="s">
        <v>818</v>
      </c>
      <c r="B89" s="156" t="s">
        <v>817</v>
      </c>
      <c r="C89" s="156" t="s">
        <v>110</v>
      </c>
      <c r="D89" s="197" t="str">
        <f>B89&amp;", "&amp;C89</f>
        <v>Heeb, Martin</v>
      </c>
      <c r="E89" s="197" t="s">
        <v>562</v>
      </c>
      <c r="F89" s="198" t="s">
        <v>25</v>
      </c>
      <c r="G89" s="155">
        <f>_xlfn.IFERROR(IF(VLOOKUP($A89,'Eingabe Ergebnis'!$B:$J,4,0)=0,G$2,VLOOKUP($A89,'Eingabe Ergebnis'!$B:$J,4,0)),"Fehler")</f>
        <v>86</v>
      </c>
      <c r="H89" s="155">
        <f>_xlfn.IFERROR(IF(VLOOKUP($A89,'Eingabe Ergebnis'!$B:$J,5,0)=0,H$2,VLOOKUP($A89,'Eingabe Ergebnis'!$B:$J,5,0)),"Fehler")</f>
        <v>108</v>
      </c>
      <c r="I89" s="155">
        <f>_xlfn.IFERROR(IF(VLOOKUP($A89,'Eingabe Ergebnis'!$B:$J,6,0)=0,I$2,VLOOKUP($A89,'Eingabe Ergebnis'!$B:$J,6,0)),"Fehler")</f>
        <v>108</v>
      </c>
      <c r="J89" s="155">
        <f>_xlfn.IFERROR(IF(VLOOKUP($A89,'Eingabe Ergebnis'!$B:$J,7,0)=0,J$2,VLOOKUP($A89,'Eingabe Ergebnis'!$B:$J,7,0)),"Fehler")</f>
        <v>76</v>
      </c>
      <c r="K89" s="155">
        <f>_xlfn.IFERROR(IF(VLOOKUP($A89,'Eingabe Ergebnis'!$B:$J,8,0)=0,K$2,VLOOKUP($A89,'Eingabe Ergebnis'!$B:$J,8,0)),"Fehler")</f>
        <v>108</v>
      </c>
      <c r="L89" s="155">
        <f>_xlfn.IFERROR(IF(VLOOKUP($A89,'Eingabe Ergebnis'!$B:$J,9,0)=0,L$2,VLOOKUP($A89,'Eingabe Ergebnis'!$B:$J,9,0)),"Fehler")</f>
        <v>0</v>
      </c>
      <c r="M89" s="155">
        <f t="shared" si="11"/>
        <v>486</v>
      </c>
      <c r="N89" s="155">
        <f t="shared" si="12"/>
        <v>108</v>
      </c>
      <c r="O89" s="155">
        <f t="shared" si="13"/>
        <v>0</v>
      </c>
      <c r="P89" s="155">
        <f t="shared" si="14"/>
        <v>378</v>
      </c>
      <c r="Q89" s="155">
        <f>RANK(P89,$P$4:$P237,1)</f>
        <v>86</v>
      </c>
    </row>
    <row r="90" spans="1:17" ht="9" customHeight="1">
      <c r="A90" s="198" t="s">
        <v>807</v>
      </c>
      <c r="B90" s="156" t="s">
        <v>806</v>
      </c>
      <c r="C90" s="156" t="s">
        <v>808</v>
      </c>
      <c r="D90" s="197" t="str">
        <f>B90&amp;", "&amp;C90</f>
        <v>Schlieper, Agnes</v>
      </c>
      <c r="E90" s="197" t="s">
        <v>562</v>
      </c>
      <c r="F90" s="198" t="s">
        <v>185</v>
      </c>
      <c r="G90" s="155">
        <f>_xlfn.IFERROR(IF(VLOOKUP($A90,'Eingabe Ergebnis'!$B:$J,4,0)=0,G$2,VLOOKUP($A90,'Eingabe Ergebnis'!$B:$J,4,0)),"Fehler")</f>
        <v>94</v>
      </c>
      <c r="H90" s="155">
        <f>_xlfn.IFERROR(IF(VLOOKUP($A90,'Eingabe Ergebnis'!$B:$J,5,0)=0,H$2,VLOOKUP($A90,'Eingabe Ergebnis'!$B:$J,5,0)),"Fehler")</f>
        <v>108</v>
      </c>
      <c r="I90" s="155">
        <f>_xlfn.IFERROR(IF(VLOOKUP($A90,'Eingabe Ergebnis'!$B:$J,6,0)=0,I$2,VLOOKUP($A90,'Eingabe Ergebnis'!$B:$J,6,0)),"Fehler")</f>
        <v>87</v>
      </c>
      <c r="J90" s="155">
        <f>_xlfn.IFERROR(IF(VLOOKUP($A90,'Eingabe Ergebnis'!$B:$J,7,0)=0,J$2,VLOOKUP($A90,'Eingabe Ergebnis'!$B:$J,7,0)),"Fehler")</f>
        <v>90</v>
      </c>
      <c r="K90" s="155">
        <f>_xlfn.IFERROR(IF(VLOOKUP($A90,'Eingabe Ergebnis'!$B:$J,8,0)=0,K$2,VLOOKUP($A90,'Eingabe Ergebnis'!$B:$J,8,0)),"Fehler")</f>
        <v>108</v>
      </c>
      <c r="L90" s="155">
        <f>_xlfn.IFERROR(IF(VLOOKUP($A90,'Eingabe Ergebnis'!$B:$J,9,0)=0,L$2,VLOOKUP($A90,'Eingabe Ergebnis'!$B:$J,9,0)),"Fehler")</f>
        <v>0</v>
      </c>
      <c r="M90" s="155">
        <f t="shared" si="11"/>
        <v>487</v>
      </c>
      <c r="N90" s="155">
        <f t="shared" si="12"/>
        <v>108</v>
      </c>
      <c r="O90" s="155">
        <f t="shared" si="13"/>
        <v>0</v>
      </c>
      <c r="P90" s="155">
        <f t="shared" si="14"/>
        <v>379</v>
      </c>
      <c r="Q90" s="155">
        <f>RANK(P90,$P$4:$P238,1)</f>
        <v>87</v>
      </c>
    </row>
    <row r="91" spans="1:17" ht="9" customHeight="1">
      <c r="A91" s="198" t="s">
        <v>725</v>
      </c>
      <c r="B91" s="156" t="s">
        <v>724</v>
      </c>
      <c r="C91" s="156" t="s">
        <v>726</v>
      </c>
      <c r="D91" s="197" t="str">
        <f>B91&amp;", "&amp;C91</f>
        <v>Burgdorf, Katrin</v>
      </c>
      <c r="E91" s="197" t="s">
        <v>912</v>
      </c>
      <c r="F91" s="198" t="s">
        <v>20</v>
      </c>
      <c r="G91" s="155">
        <f>_xlfn.IFERROR(IF(VLOOKUP($A91,'Eingabe Ergebnis'!$B:$J,4,0)=0,G$2,VLOOKUP($A91,'Eingabe Ergebnis'!$B:$J,4,0)),"Fehler")</f>
        <v>84</v>
      </c>
      <c r="H91" s="155">
        <f>_xlfn.IFERROR(IF(VLOOKUP($A91,'Eingabe Ergebnis'!$B:$J,5,0)=0,H$2,VLOOKUP($A91,'Eingabe Ergebnis'!$B:$J,5,0)),"Fehler")</f>
        <v>108</v>
      </c>
      <c r="I91" s="155">
        <f>_xlfn.IFERROR(IF(VLOOKUP($A91,'Eingabe Ergebnis'!$B:$J,6,0)=0,I$2,VLOOKUP($A91,'Eingabe Ergebnis'!$B:$J,6,0)),"Fehler")</f>
        <v>108</v>
      </c>
      <c r="J91" s="155">
        <f>_xlfn.IFERROR(IF(VLOOKUP($A91,'Eingabe Ergebnis'!$B:$J,7,0)=0,J$2,VLOOKUP($A91,'Eingabe Ergebnis'!$B:$J,7,0)),"Fehler")</f>
        <v>108</v>
      </c>
      <c r="K91" s="155">
        <f>_xlfn.IFERROR(IF(VLOOKUP($A91,'Eingabe Ergebnis'!$B:$J,8,0)=0,K$2,VLOOKUP($A91,'Eingabe Ergebnis'!$B:$J,8,0)),"Fehler")</f>
        <v>81</v>
      </c>
      <c r="L91" s="155">
        <f>_xlfn.IFERROR(IF(VLOOKUP($A91,'Eingabe Ergebnis'!$B:$J,9,0)=0,L$2,VLOOKUP($A91,'Eingabe Ergebnis'!$B:$J,9,0)),"Fehler")</f>
        <v>0</v>
      </c>
      <c r="M91" s="155">
        <f t="shared" si="11"/>
        <v>489</v>
      </c>
      <c r="N91" s="155">
        <f t="shared" si="12"/>
        <v>108</v>
      </c>
      <c r="O91" s="155">
        <f t="shared" si="13"/>
        <v>0</v>
      </c>
      <c r="P91" s="155">
        <f t="shared" si="14"/>
        <v>381</v>
      </c>
      <c r="Q91" s="155">
        <f>RANK(P91,$P$4:$P239,1)</f>
        <v>88</v>
      </c>
    </row>
    <row r="92" spans="1:17" ht="9" customHeight="1">
      <c r="A92" s="198" t="s">
        <v>962</v>
      </c>
      <c r="B92" s="156"/>
      <c r="C92" s="156"/>
      <c r="D92" s="197" t="s">
        <v>966</v>
      </c>
      <c r="E92" s="197" t="s">
        <v>555</v>
      </c>
      <c r="F92" s="198" t="s">
        <v>154</v>
      </c>
      <c r="G92" s="155">
        <f>_xlfn.IFERROR(IF(VLOOKUP($A92,'Eingabe Ergebnis'!$B:$J,4,0)=0,G$2,VLOOKUP($A92,'Eingabe Ergebnis'!$B:$J,4,0)),"Fehler")</f>
        <v>95</v>
      </c>
      <c r="H92" s="155">
        <f>_xlfn.IFERROR(IF(VLOOKUP($A92,'Eingabe Ergebnis'!$B:$J,5,0)=0,H$2,VLOOKUP($A92,'Eingabe Ergebnis'!$B:$J,5,0)),"Fehler")</f>
        <v>89</v>
      </c>
      <c r="I92" s="155">
        <f>_xlfn.IFERROR(IF(VLOOKUP($A92,'Eingabe Ergebnis'!$B:$J,6,0)=0,I$2,VLOOKUP($A92,'Eingabe Ergebnis'!$B:$J,6,0)),"Fehler")</f>
        <v>90</v>
      </c>
      <c r="J92" s="155">
        <f>_xlfn.IFERROR(IF(VLOOKUP($A92,'Eingabe Ergebnis'!$B:$J,7,0)=0,J$2,VLOOKUP($A92,'Eingabe Ergebnis'!$B:$J,7,0)),"Fehler")</f>
        <v>108</v>
      </c>
      <c r="K92" s="155">
        <f>_xlfn.IFERROR(IF(VLOOKUP($A92,'Eingabe Ergebnis'!$B:$J,8,0)=0,K$2,VLOOKUP($A92,'Eingabe Ergebnis'!$B:$J,8,0)),"Fehler")</f>
        <v>108</v>
      </c>
      <c r="L92" s="155">
        <f>_xlfn.IFERROR(IF(VLOOKUP($A92,'Eingabe Ergebnis'!$B:$J,9,0)=0,L$2,VLOOKUP($A92,'Eingabe Ergebnis'!$B:$J,9,0)),"Fehler")</f>
        <v>0</v>
      </c>
      <c r="M92" s="155">
        <f t="shared" si="11"/>
        <v>490</v>
      </c>
      <c r="N92" s="155">
        <f t="shared" si="12"/>
        <v>108</v>
      </c>
      <c r="O92" s="155">
        <f t="shared" si="13"/>
        <v>0</v>
      </c>
      <c r="P92" s="155">
        <f t="shared" si="14"/>
        <v>382</v>
      </c>
      <c r="Q92" s="155">
        <f>RANK(P92,$P$4:$P240,1)</f>
        <v>89</v>
      </c>
    </row>
    <row r="93" spans="1:17" ht="9" customHeight="1">
      <c r="A93" s="198" t="s">
        <v>800</v>
      </c>
      <c r="B93" s="156" t="s">
        <v>799</v>
      </c>
      <c r="C93" s="156" t="s">
        <v>48</v>
      </c>
      <c r="D93" s="197" t="str">
        <f aca="true" t="shared" si="16" ref="D93:D98">B93&amp;", "&amp;C93</f>
        <v>Müller, Thomas</v>
      </c>
      <c r="E93" s="197" t="s">
        <v>618</v>
      </c>
      <c r="F93" s="198" t="s">
        <v>25</v>
      </c>
      <c r="G93" s="155">
        <f>_xlfn.IFERROR(IF(VLOOKUP($A93,'Eingabe Ergebnis'!$B:$J,4,0)=0,G$2,VLOOKUP($A93,'Eingabe Ergebnis'!$B:$J,4,0)),"Fehler")</f>
        <v>98</v>
      </c>
      <c r="H93" s="155">
        <f>_xlfn.IFERROR(IF(VLOOKUP($A93,'Eingabe Ergebnis'!$B:$J,5,0)=0,H$2,VLOOKUP($A93,'Eingabe Ergebnis'!$B:$J,5,0)),"Fehler")</f>
        <v>108</v>
      </c>
      <c r="I93" s="155">
        <f>_xlfn.IFERROR(IF(VLOOKUP($A93,'Eingabe Ergebnis'!$B:$J,6,0)=0,I$2,VLOOKUP($A93,'Eingabe Ergebnis'!$B:$J,6,0)),"Fehler")</f>
        <v>89</v>
      </c>
      <c r="J93" s="155">
        <f>_xlfn.IFERROR(IF(VLOOKUP($A93,'Eingabe Ergebnis'!$B:$J,7,0)=0,J$2,VLOOKUP($A93,'Eingabe Ergebnis'!$B:$J,7,0)),"Fehler")</f>
        <v>91</v>
      </c>
      <c r="K93" s="155">
        <f>_xlfn.IFERROR(IF(VLOOKUP($A93,'Eingabe Ergebnis'!$B:$J,8,0)=0,K$2,VLOOKUP($A93,'Eingabe Ergebnis'!$B:$J,8,0)),"Fehler")</f>
        <v>108</v>
      </c>
      <c r="L93" s="155">
        <f>_xlfn.IFERROR(IF(VLOOKUP($A93,'Eingabe Ergebnis'!$B:$J,9,0)=0,L$2,VLOOKUP($A93,'Eingabe Ergebnis'!$B:$J,9,0)),"Fehler")</f>
        <v>0</v>
      </c>
      <c r="M93" s="155">
        <f t="shared" si="11"/>
        <v>494</v>
      </c>
      <c r="N93" s="155">
        <f t="shared" si="12"/>
        <v>108</v>
      </c>
      <c r="O93" s="155">
        <f t="shared" si="13"/>
        <v>0</v>
      </c>
      <c r="P93" s="155">
        <f t="shared" si="14"/>
        <v>386</v>
      </c>
      <c r="Q93" s="155">
        <f>RANK(P93,$P$4:$P241,1)</f>
        <v>90</v>
      </c>
    </row>
    <row r="94" spans="1:17" ht="9" customHeight="1">
      <c r="A94" s="198" t="s">
        <v>801</v>
      </c>
      <c r="B94" s="156" t="s">
        <v>784</v>
      </c>
      <c r="C94" s="156" t="s">
        <v>802</v>
      </c>
      <c r="D94" s="197" t="str">
        <f t="shared" si="16"/>
        <v>Winter, Helge</v>
      </c>
      <c r="E94" s="197" t="s">
        <v>618</v>
      </c>
      <c r="F94" s="198" t="s">
        <v>76</v>
      </c>
      <c r="G94" s="155">
        <f>_xlfn.IFERROR(IF(VLOOKUP($A94,'Eingabe Ergebnis'!$B:$J,4,0)=0,G$2,VLOOKUP($A94,'Eingabe Ergebnis'!$B:$J,4,0)),"Fehler")</f>
        <v>100</v>
      </c>
      <c r="H94" s="155">
        <f>_xlfn.IFERROR(IF(VLOOKUP($A94,'Eingabe Ergebnis'!$B:$J,5,0)=0,H$2,VLOOKUP($A94,'Eingabe Ergebnis'!$B:$J,5,0)),"Fehler")</f>
        <v>108</v>
      </c>
      <c r="I94" s="155">
        <f>_xlfn.IFERROR(IF(VLOOKUP($A94,'Eingabe Ergebnis'!$B:$J,6,0)=0,I$2,VLOOKUP($A94,'Eingabe Ergebnis'!$B:$J,6,0)),"Fehler")</f>
        <v>95</v>
      </c>
      <c r="J94" s="155">
        <f>_xlfn.IFERROR(IF(VLOOKUP($A94,'Eingabe Ergebnis'!$B:$J,7,0)=0,J$2,VLOOKUP($A94,'Eingabe Ergebnis'!$B:$J,7,0)),"Fehler")</f>
        <v>96</v>
      </c>
      <c r="K94" s="155">
        <f>_xlfn.IFERROR(IF(VLOOKUP($A94,'Eingabe Ergebnis'!$B:$J,8,0)=0,K$2,VLOOKUP($A94,'Eingabe Ergebnis'!$B:$J,8,0)),"Fehler")</f>
        <v>95</v>
      </c>
      <c r="L94" s="155">
        <f>_xlfn.IFERROR(IF(VLOOKUP($A94,'Eingabe Ergebnis'!$B:$J,9,0)=0,L$2,VLOOKUP($A94,'Eingabe Ergebnis'!$B:$J,9,0)),"Fehler")</f>
        <v>0</v>
      </c>
      <c r="M94" s="155">
        <f t="shared" si="11"/>
        <v>494</v>
      </c>
      <c r="N94" s="155">
        <f t="shared" si="12"/>
        <v>108</v>
      </c>
      <c r="O94" s="155">
        <f t="shared" si="13"/>
        <v>0</v>
      </c>
      <c r="P94" s="155">
        <f t="shared" si="14"/>
        <v>386</v>
      </c>
      <c r="Q94" s="155">
        <f>RANK(P94,$P$4:$P242,1)</f>
        <v>90</v>
      </c>
    </row>
    <row r="95" spans="1:17" ht="9" customHeight="1">
      <c r="A95" s="198" t="s">
        <v>838</v>
      </c>
      <c r="B95" s="156" t="s">
        <v>835</v>
      </c>
      <c r="C95" s="156" t="s">
        <v>839</v>
      </c>
      <c r="D95" s="197" t="str">
        <f t="shared" si="16"/>
        <v>Luce, Hans Dieter</v>
      </c>
      <c r="E95" s="197" t="s">
        <v>562</v>
      </c>
      <c r="F95" s="198" t="s">
        <v>52</v>
      </c>
      <c r="G95" s="155">
        <f>_xlfn.IFERROR(IF(VLOOKUP($A95,'Eingabe Ergebnis'!$B:$J,4,0)=0,G$2,VLOOKUP($A95,'Eingabe Ergebnis'!$B:$J,4,0)),"Fehler")</f>
        <v>83</v>
      </c>
      <c r="H95" s="155">
        <f>_xlfn.IFERROR(IF(VLOOKUP($A95,'Eingabe Ergebnis'!$B:$J,5,0)=0,H$2,VLOOKUP($A95,'Eingabe Ergebnis'!$B:$J,5,0)),"Fehler")</f>
        <v>89</v>
      </c>
      <c r="I95" s="155">
        <f>_xlfn.IFERROR(IF(VLOOKUP($A95,'Eingabe Ergebnis'!$B:$J,6,0)=0,I$2,VLOOKUP($A95,'Eingabe Ergebnis'!$B:$J,6,0)),"Fehler")</f>
        <v>108</v>
      </c>
      <c r="J95" s="155">
        <f>_xlfn.IFERROR(IF(VLOOKUP($A95,'Eingabe Ergebnis'!$B:$J,7,0)=0,J$2,VLOOKUP($A95,'Eingabe Ergebnis'!$B:$J,7,0)),"Fehler")</f>
        <v>108</v>
      </c>
      <c r="K95" s="155">
        <f>_xlfn.IFERROR(IF(VLOOKUP($A95,'Eingabe Ergebnis'!$B:$J,8,0)=0,K$2,VLOOKUP($A95,'Eingabe Ergebnis'!$B:$J,8,0)),"Fehler")</f>
        <v>108</v>
      </c>
      <c r="L95" s="155">
        <f>_xlfn.IFERROR(IF(VLOOKUP($A95,'Eingabe Ergebnis'!$B:$J,9,0)=0,L$2,VLOOKUP($A95,'Eingabe Ergebnis'!$B:$J,9,0)),"Fehler")</f>
        <v>0</v>
      </c>
      <c r="M95" s="155">
        <f t="shared" si="11"/>
        <v>496</v>
      </c>
      <c r="N95" s="155">
        <f t="shared" si="12"/>
        <v>108</v>
      </c>
      <c r="O95" s="155">
        <f t="shared" si="13"/>
        <v>0</v>
      </c>
      <c r="P95" s="155">
        <f t="shared" si="14"/>
        <v>388</v>
      </c>
      <c r="Q95" s="155">
        <f>RANK(P95,$P$4:$P243,1)</f>
        <v>92</v>
      </c>
    </row>
    <row r="96" spans="1:17" ht="9" customHeight="1">
      <c r="A96" s="198" t="s">
        <v>752</v>
      </c>
      <c r="B96" s="156" t="s">
        <v>218</v>
      </c>
      <c r="C96" s="156" t="s">
        <v>753</v>
      </c>
      <c r="D96" s="197" t="str">
        <f t="shared" si="16"/>
        <v>Stephan, Rüdiger</v>
      </c>
      <c r="E96" s="197" t="s">
        <v>555</v>
      </c>
      <c r="F96" s="198" t="s">
        <v>25</v>
      </c>
      <c r="G96" s="155">
        <f>_xlfn.IFERROR(IF(VLOOKUP($A96,'Eingabe Ergebnis'!$B:$J,4,0)=0,G$2,VLOOKUP($A96,'Eingabe Ergebnis'!$B:$J,4,0)),"Fehler")</f>
        <v>107</v>
      </c>
      <c r="H96" s="155">
        <f>_xlfn.IFERROR(IF(VLOOKUP($A96,'Eingabe Ergebnis'!$B:$J,5,0)=0,H$2,VLOOKUP($A96,'Eingabe Ergebnis'!$B:$J,5,0)),"Fehler")</f>
        <v>85</v>
      </c>
      <c r="I96" s="155">
        <f>_xlfn.IFERROR(IF(VLOOKUP($A96,'Eingabe Ergebnis'!$B:$J,6,0)=0,I$2,VLOOKUP($A96,'Eingabe Ergebnis'!$B:$J,6,0)),"Fehler")</f>
        <v>89</v>
      </c>
      <c r="J96" s="155">
        <f>_xlfn.IFERROR(IF(VLOOKUP($A96,'Eingabe Ergebnis'!$B:$J,7,0)=0,J$2,VLOOKUP($A96,'Eingabe Ergebnis'!$B:$J,7,0)),"Fehler")</f>
        <v>108</v>
      </c>
      <c r="K96" s="155">
        <f>_xlfn.IFERROR(IF(VLOOKUP($A96,'Eingabe Ergebnis'!$B:$J,8,0)=0,K$2,VLOOKUP($A96,'Eingabe Ergebnis'!$B:$J,8,0)),"Fehler")</f>
        <v>108</v>
      </c>
      <c r="L96" s="155">
        <f>_xlfn.IFERROR(IF(VLOOKUP($A96,'Eingabe Ergebnis'!$B:$J,9,0)=0,L$2,VLOOKUP($A96,'Eingabe Ergebnis'!$B:$J,9,0)),"Fehler")</f>
        <v>0</v>
      </c>
      <c r="M96" s="155">
        <f t="shared" si="11"/>
        <v>497</v>
      </c>
      <c r="N96" s="155">
        <f t="shared" si="12"/>
        <v>108</v>
      </c>
      <c r="O96" s="155">
        <f t="shared" si="13"/>
        <v>0</v>
      </c>
      <c r="P96" s="155">
        <f t="shared" si="14"/>
        <v>389</v>
      </c>
      <c r="Q96" s="155">
        <f>RANK(P96,$P$4:$P244,1)</f>
        <v>93</v>
      </c>
    </row>
    <row r="97" spans="1:17" ht="9" customHeight="1">
      <c r="A97" s="198" t="s">
        <v>768</v>
      </c>
      <c r="B97" s="156" t="s">
        <v>499</v>
      </c>
      <c r="C97" s="156" t="s">
        <v>171</v>
      </c>
      <c r="D97" s="197" t="str">
        <f t="shared" si="16"/>
        <v>Thomsen, Matthias</v>
      </c>
      <c r="E97" s="197" t="s">
        <v>618</v>
      </c>
      <c r="F97" s="198" t="s">
        <v>25</v>
      </c>
      <c r="G97" s="155">
        <f>_xlfn.IFERROR(IF(VLOOKUP($A97,'Eingabe Ergebnis'!$B:$J,4,0)=0,G$2,VLOOKUP($A97,'Eingabe Ergebnis'!$B:$J,4,0)),"Fehler")</f>
        <v>92</v>
      </c>
      <c r="H97" s="155">
        <f>_xlfn.IFERROR(IF(VLOOKUP($A97,'Eingabe Ergebnis'!$B:$J,5,0)=0,H$2,VLOOKUP($A97,'Eingabe Ergebnis'!$B:$J,5,0)),"Fehler")</f>
        <v>108</v>
      </c>
      <c r="I97" s="155">
        <f>_xlfn.IFERROR(IF(VLOOKUP($A97,'Eingabe Ergebnis'!$B:$J,6,0)=0,I$2,VLOOKUP($A97,'Eingabe Ergebnis'!$B:$J,6,0)),"Fehler")</f>
        <v>82</v>
      </c>
      <c r="J97" s="155">
        <f>_xlfn.IFERROR(IF(VLOOKUP($A97,'Eingabe Ergebnis'!$B:$J,7,0)=0,J$2,VLOOKUP($A97,'Eingabe Ergebnis'!$B:$J,7,0)),"Fehler")</f>
        <v>108</v>
      </c>
      <c r="K97" s="155">
        <f>_xlfn.IFERROR(IF(VLOOKUP($A97,'Eingabe Ergebnis'!$B:$J,8,0)=0,K$2,VLOOKUP($A97,'Eingabe Ergebnis'!$B:$J,8,0)),"Fehler")</f>
        <v>108</v>
      </c>
      <c r="L97" s="155">
        <f>_xlfn.IFERROR(IF(VLOOKUP($A97,'Eingabe Ergebnis'!$B:$J,9,0)=0,L$2,VLOOKUP($A97,'Eingabe Ergebnis'!$B:$J,9,0)),"Fehler")</f>
        <v>0</v>
      </c>
      <c r="M97" s="155">
        <f t="shared" si="11"/>
        <v>498</v>
      </c>
      <c r="N97" s="155">
        <f t="shared" si="12"/>
        <v>108</v>
      </c>
      <c r="O97" s="155">
        <f t="shared" si="13"/>
        <v>0</v>
      </c>
      <c r="P97" s="155">
        <f t="shared" si="14"/>
        <v>390</v>
      </c>
      <c r="Q97" s="155">
        <f>RANK(P97,$P$4:$P245,1)</f>
        <v>94</v>
      </c>
    </row>
    <row r="98" spans="1:17" ht="9" customHeight="1">
      <c r="A98" s="198" t="s">
        <v>406</v>
      </c>
      <c r="B98" s="156" t="s">
        <v>405</v>
      </c>
      <c r="C98" s="156" t="s">
        <v>407</v>
      </c>
      <c r="D98" s="197" t="str">
        <f t="shared" si="16"/>
        <v>Regett, Berthold</v>
      </c>
      <c r="E98" s="197" t="s">
        <v>564</v>
      </c>
      <c r="F98" s="198" t="s">
        <v>76</v>
      </c>
      <c r="G98" s="155">
        <f>_xlfn.IFERROR(IF(VLOOKUP($A98,'Eingabe Ergebnis'!$B:$J,4,0)=0,G$2,VLOOKUP($A98,'Eingabe Ergebnis'!$B:$J,4,0)),"Fehler")</f>
        <v>93</v>
      </c>
      <c r="H98" s="155">
        <f>_xlfn.IFERROR(IF(VLOOKUP($A98,'Eingabe Ergebnis'!$B:$J,5,0)=0,H$2,VLOOKUP($A98,'Eingabe Ergebnis'!$B:$J,5,0)),"Fehler")</f>
        <v>82</v>
      </c>
      <c r="I98" s="155">
        <f>_xlfn.IFERROR(IF(VLOOKUP($A98,'Eingabe Ergebnis'!$B:$J,6,0)=0,I$2,VLOOKUP($A98,'Eingabe Ergebnis'!$B:$J,6,0)),"Fehler")</f>
        <v>108</v>
      </c>
      <c r="J98" s="155">
        <f>_xlfn.IFERROR(IF(VLOOKUP($A98,'Eingabe Ergebnis'!$B:$J,7,0)=0,J$2,VLOOKUP($A98,'Eingabe Ergebnis'!$B:$J,7,0)),"Fehler")</f>
        <v>108</v>
      </c>
      <c r="K98" s="155">
        <f>_xlfn.IFERROR(IF(VLOOKUP($A98,'Eingabe Ergebnis'!$B:$J,8,0)=0,K$2,VLOOKUP($A98,'Eingabe Ergebnis'!$B:$J,8,0)),"Fehler")</f>
        <v>108</v>
      </c>
      <c r="L98" s="155">
        <f>_xlfn.IFERROR(IF(VLOOKUP($A98,'Eingabe Ergebnis'!$B:$J,9,0)=0,L$2,VLOOKUP($A98,'Eingabe Ergebnis'!$B:$J,9,0)),"Fehler")</f>
        <v>0</v>
      </c>
      <c r="M98" s="155">
        <f t="shared" si="11"/>
        <v>499</v>
      </c>
      <c r="N98" s="155">
        <f t="shared" si="12"/>
        <v>108</v>
      </c>
      <c r="O98" s="155">
        <f t="shared" si="13"/>
        <v>0</v>
      </c>
      <c r="P98" s="155">
        <f t="shared" si="14"/>
        <v>391</v>
      </c>
      <c r="Q98" s="155">
        <f>RANK(P98,$P$4:$P246,1)</f>
        <v>95</v>
      </c>
    </row>
    <row r="99" spans="1:17" ht="9" customHeight="1">
      <c r="A99" s="198" t="s">
        <v>969</v>
      </c>
      <c r="B99" s="156"/>
      <c r="C99" s="156"/>
      <c r="D99" s="197" t="s">
        <v>971</v>
      </c>
      <c r="E99" s="197" t="s">
        <v>564</v>
      </c>
      <c r="F99" s="198" t="s">
        <v>154</v>
      </c>
      <c r="G99" s="155">
        <f>_xlfn.IFERROR(IF(VLOOKUP($A99,'Eingabe Ergebnis'!$B:$J,4,0)=0,G$2,VLOOKUP($A99,'Eingabe Ergebnis'!$B:$J,4,0)),"Fehler")</f>
        <v>105</v>
      </c>
      <c r="H99" s="155">
        <f>_xlfn.IFERROR(IF(VLOOKUP($A99,'Eingabe Ergebnis'!$B:$J,5,0)=0,H$2,VLOOKUP($A99,'Eingabe Ergebnis'!$B:$J,5,0)),"Fehler")</f>
        <v>87</v>
      </c>
      <c r="I99" s="155">
        <f>_xlfn.IFERROR(IF(VLOOKUP($A99,'Eingabe Ergebnis'!$B:$J,6,0)=0,I$2,VLOOKUP($A99,'Eingabe Ergebnis'!$B:$J,6,0)),"Fehler")</f>
        <v>102</v>
      </c>
      <c r="J99" s="155">
        <f>_xlfn.IFERROR(IF(VLOOKUP($A99,'Eingabe Ergebnis'!$B:$J,7,0)=0,J$2,VLOOKUP($A99,'Eingabe Ergebnis'!$B:$J,7,0)),"Fehler")</f>
        <v>105</v>
      </c>
      <c r="K99" s="155">
        <f>_xlfn.IFERROR(IF(VLOOKUP($A99,'Eingabe Ergebnis'!$B:$J,8,0)=0,K$2,VLOOKUP($A99,'Eingabe Ergebnis'!$B:$J,8,0)),"Fehler")</f>
        <v>99</v>
      </c>
      <c r="L99" s="155">
        <f>_xlfn.IFERROR(IF(VLOOKUP($A99,'Eingabe Ergebnis'!$B:$J,9,0)=0,L$2,VLOOKUP($A99,'Eingabe Ergebnis'!$B:$J,9,0)),"Fehler")</f>
        <v>0</v>
      </c>
      <c r="M99" s="155">
        <f t="shared" si="11"/>
        <v>498</v>
      </c>
      <c r="N99" s="155">
        <f t="shared" si="12"/>
        <v>105</v>
      </c>
      <c r="O99" s="155">
        <f t="shared" si="13"/>
        <v>0</v>
      </c>
      <c r="P99" s="155">
        <f t="shared" si="14"/>
        <v>393</v>
      </c>
      <c r="Q99" s="155">
        <f>RANK(P99,$P$4:$P247,1)</f>
        <v>96</v>
      </c>
    </row>
    <row r="100" spans="1:17" ht="9" customHeight="1">
      <c r="A100" s="198" t="s">
        <v>689</v>
      </c>
      <c r="B100" s="156" t="s">
        <v>339</v>
      </c>
      <c r="C100" s="156" t="s">
        <v>310</v>
      </c>
      <c r="D100" s="197" t="str">
        <f>B100&amp;", "&amp;C100</f>
        <v>Meiwes, Marcel</v>
      </c>
      <c r="E100" s="197" t="s">
        <v>564</v>
      </c>
      <c r="F100" s="198" t="s">
        <v>25</v>
      </c>
      <c r="G100" s="155">
        <f>_xlfn.IFERROR(IF(VLOOKUP($A100,'Eingabe Ergebnis'!$B:$J,4,0)=0,G$2,VLOOKUP($A100,'Eingabe Ergebnis'!$B:$J,4,0)),"Fehler")</f>
        <v>73</v>
      </c>
      <c r="H100" s="155">
        <f>_xlfn.IFERROR(IF(VLOOKUP($A100,'Eingabe Ergebnis'!$B:$J,5,0)=0,H$2,VLOOKUP($A100,'Eingabe Ergebnis'!$B:$J,5,0)),"Fehler")</f>
        <v>108</v>
      </c>
      <c r="I100" s="155">
        <f>_xlfn.IFERROR(IF(VLOOKUP($A100,'Eingabe Ergebnis'!$B:$J,6,0)=0,I$2,VLOOKUP($A100,'Eingabe Ergebnis'!$B:$J,6,0)),"Fehler")</f>
        <v>108</v>
      </c>
      <c r="J100" s="155">
        <f>_xlfn.IFERROR(IF(VLOOKUP($A100,'Eingabe Ergebnis'!$B:$J,7,0)=0,J$2,VLOOKUP($A100,'Eingabe Ergebnis'!$B:$J,7,0)),"Fehler")</f>
        <v>108</v>
      </c>
      <c r="K100" s="155">
        <f>_xlfn.IFERROR(IF(VLOOKUP($A100,'Eingabe Ergebnis'!$B:$J,8,0)=0,K$2,VLOOKUP($A100,'Eingabe Ergebnis'!$B:$J,8,0)),"Fehler")</f>
        <v>108</v>
      </c>
      <c r="L100" s="155">
        <f>_xlfn.IFERROR(IF(VLOOKUP($A100,'Eingabe Ergebnis'!$B:$J,9,0)=0,L$2,VLOOKUP($A100,'Eingabe Ergebnis'!$B:$J,9,0)),"Fehler")</f>
        <v>0</v>
      </c>
      <c r="M100" s="155">
        <f aca="true" t="shared" si="17" ref="M100:M131">SUM(G100:L100)</f>
        <v>505</v>
      </c>
      <c r="N100" s="155">
        <f aca="true" t="shared" si="18" ref="N100:N131">IF(COUNTIF($G100:$L100,"&gt;0")&gt;=5,LARGE($G100:$L100,1),0)</f>
        <v>108</v>
      </c>
      <c r="O100" s="155">
        <f aca="true" t="shared" si="19" ref="O100:O131">IF(COUNTIF($G100:$L100,"&gt;0")&gt;=6,LARGE($G100:$L100,2),0)</f>
        <v>0</v>
      </c>
      <c r="P100" s="155">
        <f aca="true" t="shared" si="20" ref="P100:P131">M100-N100-O100</f>
        <v>397</v>
      </c>
      <c r="Q100" s="155">
        <f>RANK(P100,$P$4:$P248,1)</f>
        <v>97</v>
      </c>
    </row>
    <row r="101" spans="1:17" ht="9" customHeight="1">
      <c r="A101" s="198" t="s">
        <v>313</v>
      </c>
      <c r="B101" s="156" t="s">
        <v>314</v>
      </c>
      <c r="C101" s="156" t="s">
        <v>279</v>
      </c>
      <c r="D101" s="197" t="str">
        <f>B101&amp;", "&amp;C101</f>
        <v>Loga, Sabine</v>
      </c>
      <c r="E101" s="197" t="s">
        <v>912</v>
      </c>
      <c r="F101" s="198" t="s">
        <v>154</v>
      </c>
      <c r="G101" s="155">
        <f>_xlfn.IFERROR(IF(VLOOKUP($A101,'Eingabe Ergebnis'!$B:$J,4,0)=0,G$2,VLOOKUP($A101,'Eingabe Ergebnis'!$B:$J,4,0)),"Fehler")</f>
        <v>96</v>
      </c>
      <c r="H101" s="155">
        <f>_xlfn.IFERROR(IF(VLOOKUP($A101,'Eingabe Ergebnis'!$B:$J,5,0)=0,H$2,VLOOKUP($A101,'Eingabe Ergebnis'!$B:$J,5,0)),"Fehler")</f>
        <v>108</v>
      </c>
      <c r="I101" s="155">
        <f>_xlfn.IFERROR(IF(VLOOKUP($A101,'Eingabe Ergebnis'!$B:$J,6,0)=0,I$2,VLOOKUP($A101,'Eingabe Ergebnis'!$B:$J,6,0)),"Fehler")</f>
        <v>96</v>
      </c>
      <c r="J101" s="155">
        <f>_xlfn.IFERROR(IF(VLOOKUP($A101,'Eingabe Ergebnis'!$B:$J,7,0)=0,J$2,VLOOKUP($A101,'Eingabe Ergebnis'!$B:$J,7,0)),"Fehler")</f>
        <v>108</v>
      </c>
      <c r="K101" s="155">
        <f>_xlfn.IFERROR(IF(VLOOKUP($A101,'Eingabe Ergebnis'!$B:$J,8,0)=0,K$2,VLOOKUP($A101,'Eingabe Ergebnis'!$B:$J,8,0)),"Fehler")</f>
        <v>97</v>
      </c>
      <c r="L101" s="155">
        <f>_xlfn.IFERROR(IF(VLOOKUP($A101,'Eingabe Ergebnis'!$B:$J,9,0)=0,L$2,VLOOKUP($A101,'Eingabe Ergebnis'!$B:$J,9,0)),"Fehler")</f>
        <v>0</v>
      </c>
      <c r="M101" s="155">
        <f t="shared" si="17"/>
        <v>505</v>
      </c>
      <c r="N101" s="155">
        <f t="shared" si="18"/>
        <v>108</v>
      </c>
      <c r="O101" s="155">
        <f t="shared" si="19"/>
        <v>0</v>
      </c>
      <c r="P101" s="155">
        <f t="shared" si="20"/>
        <v>397</v>
      </c>
      <c r="Q101" s="155">
        <f>RANK(P101,$P$4:$P249,1)</f>
        <v>97</v>
      </c>
    </row>
    <row r="102" spans="1:17" ht="9" customHeight="1">
      <c r="A102" s="155" t="s">
        <v>453</v>
      </c>
      <c r="B102" s="156" t="s">
        <v>452</v>
      </c>
      <c r="C102" s="156" t="s">
        <v>213</v>
      </c>
      <c r="D102" s="197" t="str">
        <f>B102&amp;", "&amp;C102</f>
        <v>Schramm, Horst</v>
      </c>
      <c r="E102" s="197" t="s">
        <v>912</v>
      </c>
      <c r="F102" s="198" t="s">
        <v>76</v>
      </c>
      <c r="G102" s="155">
        <f>_xlfn.IFERROR(IF(VLOOKUP($A102,'Eingabe Ergebnis'!$B:$J,4,0)=0,G$2,VLOOKUP($A102,'Eingabe Ergebnis'!$B:$J,4,0)),"Fehler")</f>
        <v>96</v>
      </c>
      <c r="H102" s="155">
        <f>_xlfn.IFERROR(IF(VLOOKUP($A102,'Eingabe Ergebnis'!$B:$J,5,0)=0,H$2,VLOOKUP($A102,'Eingabe Ergebnis'!$B:$J,5,0)),"Fehler")</f>
        <v>108</v>
      </c>
      <c r="I102" s="155">
        <f>_xlfn.IFERROR(IF(VLOOKUP($A102,'Eingabe Ergebnis'!$B:$J,6,0)=0,I$2,VLOOKUP($A102,'Eingabe Ergebnis'!$B:$J,6,0)),"Fehler")</f>
        <v>108</v>
      </c>
      <c r="J102" s="155">
        <f>_xlfn.IFERROR(IF(VLOOKUP($A102,'Eingabe Ergebnis'!$B:$J,7,0)=0,J$2,VLOOKUP($A102,'Eingabe Ergebnis'!$B:$J,7,0)),"Fehler")</f>
        <v>88</v>
      </c>
      <c r="K102" s="155">
        <f>_xlfn.IFERROR(IF(VLOOKUP($A102,'Eingabe Ergebnis'!$B:$J,8,0)=0,K$2,VLOOKUP($A102,'Eingabe Ergebnis'!$B:$J,8,0)),"Fehler")</f>
        <v>108</v>
      </c>
      <c r="L102" s="155">
        <f>_xlfn.IFERROR(IF(VLOOKUP($A102,'Eingabe Ergebnis'!$B:$J,9,0)=0,L$2,VLOOKUP($A102,'Eingabe Ergebnis'!$B:$J,9,0)),"Fehler")</f>
        <v>0</v>
      </c>
      <c r="M102" s="155">
        <f t="shared" si="17"/>
        <v>508</v>
      </c>
      <c r="N102" s="155">
        <f t="shared" si="18"/>
        <v>108</v>
      </c>
      <c r="O102" s="155">
        <f t="shared" si="19"/>
        <v>0</v>
      </c>
      <c r="P102" s="155">
        <f t="shared" si="20"/>
        <v>400</v>
      </c>
      <c r="Q102" s="155">
        <f>RANK(P102,$P$4:$P250,1)</f>
        <v>99</v>
      </c>
    </row>
    <row r="103" spans="1:17" ht="9" customHeight="1">
      <c r="A103" s="155" t="s">
        <v>1041</v>
      </c>
      <c r="B103" s="156"/>
      <c r="C103" s="156"/>
      <c r="D103" s="197" t="s">
        <v>1042</v>
      </c>
      <c r="E103" s="197" t="s">
        <v>564</v>
      </c>
      <c r="F103" s="198" t="s">
        <v>76</v>
      </c>
      <c r="G103" s="155">
        <f>_xlfn.IFERROR(IF(VLOOKUP($A103,'Eingabe Ergebnis'!$B:$J,4,0)=0,G$2,VLOOKUP($A103,'Eingabe Ergebnis'!$B:$J,4,0)),"Fehler")</f>
        <v>108</v>
      </c>
      <c r="H103" s="155">
        <f>_xlfn.IFERROR(IF(VLOOKUP($A103,'Eingabe Ergebnis'!$B:$J,5,0)=0,H$2,VLOOKUP($A103,'Eingabe Ergebnis'!$B:$J,5,0)),"Fehler")</f>
        <v>93</v>
      </c>
      <c r="I103" s="155">
        <f>_xlfn.IFERROR(IF(VLOOKUP($A103,'Eingabe Ergebnis'!$B:$J,6,0)=0,I$2,VLOOKUP($A103,'Eingabe Ergebnis'!$B:$J,6,0)),"Fehler")</f>
        <v>108</v>
      </c>
      <c r="J103" s="155">
        <f>_xlfn.IFERROR(IF(VLOOKUP($A103,'Eingabe Ergebnis'!$B:$J,7,0)=0,J$2,VLOOKUP($A103,'Eingabe Ergebnis'!$B:$J,7,0)),"Fehler")</f>
        <v>103</v>
      </c>
      <c r="K103" s="155">
        <v>96</v>
      </c>
      <c r="L103" s="155"/>
      <c r="M103" s="155">
        <f t="shared" si="17"/>
        <v>508</v>
      </c>
      <c r="N103" s="155">
        <f t="shared" si="18"/>
        <v>108</v>
      </c>
      <c r="O103" s="155">
        <f t="shared" si="19"/>
        <v>0</v>
      </c>
      <c r="P103" s="155">
        <f t="shared" si="20"/>
        <v>400</v>
      </c>
      <c r="Q103" s="155">
        <f>RANK(P103,$P$4:$P251,1)</f>
        <v>99</v>
      </c>
    </row>
    <row r="104" spans="1:17" ht="9" customHeight="1">
      <c r="A104" s="155" t="s">
        <v>714</v>
      </c>
      <c r="B104" s="156" t="s">
        <v>713</v>
      </c>
      <c r="C104" s="156" t="s">
        <v>225</v>
      </c>
      <c r="D104" s="197" t="str">
        <f>B104&amp;", "&amp;C104</f>
        <v>Weiner, Frank</v>
      </c>
      <c r="E104" s="197" t="s">
        <v>564</v>
      </c>
      <c r="F104" s="198" t="s">
        <v>76</v>
      </c>
      <c r="G104" s="155">
        <f>_xlfn.IFERROR(IF(VLOOKUP($A104,'Eingabe Ergebnis'!$B:$J,4,0)=0,G$2,VLOOKUP($A104,'Eingabe Ergebnis'!$B:$J,4,0)),"Fehler")</f>
        <v>108</v>
      </c>
      <c r="H104" s="155">
        <f>_xlfn.IFERROR(IF(VLOOKUP($A104,'Eingabe Ergebnis'!$B:$J,5,0)=0,H$2,VLOOKUP($A104,'Eingabe Ergebnis'!$B:$J,5,0)),"Fehler")</f>
        <v>78</v>
      </c>
      <c r="I104" s="155">
        <f>_xlfn.IFERROR(IF(VLOOKUP($A104,'Eingabe Ergebnis'!$B:$J,6,0)=0,I$2,VLOOKUP($A104,'Eingabe Ergebnis'!$B:$J,6,0)),"Fehler")</f>
        <v>108</v>
      </c>
      <c r="J104" s="155">
        <f>_xlfn.IFERROR(IF(VLOOKUP($A104,'Eingabe Ergebnis'!$B:$J,7,0)=0,J$2,VLOOKUP($A104,'Eingabe Ergebnis'!$B:$J,7,0)),"Fehler")</f>
        <v>108</v>
      </c>
      <c r="K104" s="155">
        <f>_xlfn.IFERROR(IF(VLOOKUP($A104,'Eingabe Ergebnis'!$B:$J,8,0)=0,K$2,VLOOKUP($A104,'Eingabe Ergebnis'!$B:$J,8,0)),"Fehler")</f>
        <v>108</v>
      </c>
      <c r="L104" s="155">
        <f>_xlfn.IFERROR(IF(VLOOKUP($A104,'Eingabe Ergebnis'!$B:$J,9,0)=0,L$2,VLOOKUP($A104,'Eingabe Ergebnis'!$B:$J,9,0)),"Fehler")</f>
        <v>0</v>
      </c>
      <c r="M104" s="155">
        <f t="shared" si="17"/>
        <v>510</v>
      </c>
      <c r="N104" s="155">
        <f t="shared" si="18"/>
        <v>108</v>
      </c>
      <c r="O104" s="155">
        <f t="shared" si="19"/>
        <v>0</v>
      </c>
      <c r="P104" s="155">
        <f t="shared" si="20"/>
        <v>402</v>
      </c>
      <c r="Q104" s="155">
        <f>RANK(P104,$P$4:$P252,1)</f>
        <v>101</v>
      </c>
    </row>
    <row r="105" spans="1:17" ht="9" customHeight="1">
      <c r="A105" s="155" t="s">
        <v>777</v>
      </c>
      <c r="B105" s="156" t="s">
        <v>776</v>
      </c>
      <c r="C105" s="156" t="s">
        <v>48</v>
      </c>
      <c r="D105" s="197" t="str">
        <f>B105&amp;", "&amp;C105</f>
        <v>Kallinich, Thomas</v>
      </c>
      <c r="E105" s="197" t="s">
        <v>618</v>
      </c>
      <c r="F105" s="198" t="s">
        <v>25</v>
      </c>
      <c r="G105" s="155">
        <f>_xlfn.IFERROR(IF(VLOOKUP($A105,'Eingabe Ergebnis'!$B:$J,4,0)=0,G$2,VLOOKUP($A105,'Eingabe Ergebnis'!$B:$J,4,0)),"Fehler")</f>
        <v>108</v>
      </c>
      <c r="H105" s="155">
        <f>_xlfn.IFERROR(IF(VLOOKUP($A105,'Eingabe Ergebnis'!$B:$J,5,0)=0,H$2,VLOOKUP($A105,'Eingabe Ergebnis'!$B:$J,5,0)),"Fehler")</f>
        <v>108</v>
      </c>
      <c r="I105" s="155">
        <f>_xlfn.IFERROR(IF(VLOOKUP($A105,'Eingabe Ergebnis'!$B:$J,6,0)=0,I$2,VLOOKUP($A105,'Eingabe Ergebnis'!$B:$J,6,0)),"Fehler")</f>
        <v>78</v>
      </c>
      <c r="J105" s="155">
        <f>_xlfn.IFERROR(IF(VLOOKUP($A105,'Eingabe Ergebnis'!$B:$J,7,0)=0,J$2,VLOOKUP($A105,'Eingabe Ergebnis'!$B:$J,7,0)),"Fehler")</f>
        <v>108</v>
      </c>
      <c r="K105" s="155">
        <f>_xlfn.IFERROR(IF(VLOOKUP($A105,'Eingabe Ergebnis'!$B:$J,8,0)=0,K$2,VLOOKUP($A105,'Eingabe Ergebnis'!$B:$J,8,0)),"Fehler")</f>
        <v>108</v>
      </c>
      <c r="L105" s="155">
        <f>_xlfn.IFERROR(IF(VLOOKUP($A105,'Eingabe Ergebnis'!$B:$J,9,0)=0,L$2,VLOOKUP($A105,'Eingabe Ergebnis'!$B:$J,9,0)),"Fehler")</f>
        <v>0</v>
      </c>
      <c r="M105" s="155">
        <f t="shared" si="17"/>
        <v>510</v>
      </c>
      <c r="N105" s="155">
        <f t="shared" si="18"/>
        <v>108</v>
      </c>
      <c r="O105" s="155">
        <f t="shared" si="19"/>
        <v>0</v>
      </c>
      <c r="P105" s="155">
        <f t="shared" si="20"/>
        <v>402</v>
      </c>
      <c r="Q105" s="155">
        <f>RANK(P105,$P$4:$P253,1)</f>
        <v>101</v>
      </c>
    </row>
    <row r="106" spans="1:17" ht="9" customHeight="1">
      <c r="A106" s="155" t="s">
        <v>340</v>
      </c>
      <c r="B106" s="156" t="s">
        <v>339</v>
      </c>
      <c r="C106" s="156" t="s">
        <v>341</v>
      </c>
      <c r="D106" s="197" t="str">
        <f>B106&amp;", "&amp;C106</f>
        <v>Meiwes, Stefanie</v>
      </c>
      <c r="E106" s="197" t="s">
        <v>564</v>
      </c>
      <c r="F106" s="198" t="s">
        <v>20</v>
      </c>
      <c r="G106" s="155">
        <f>_xlfn.IFERROR(IF(VLOOKUP($A106,'Eingabe Ergebnis'!$B:$J,4,0)=0,G$2,VLOOKUP($A106,'Eingabe Ergebnis'!$B:$J,4,0)),"Fehler")</f>
        <v>79</v>
      </c>
      <c r="H106" s="155">
        <f>_xlfn.IFERROR(IF(VLOOKUP($A106,'Eingabe Ergebnis'!$B:$J,5,0)=0,H$2,VLOOKUP($A106,'Eingabe Ergebnis'!$B:$J,5,0)),"Fehler")</f>
        <v>108</v>
      </c>
      <c r="I106" s="155">
        <f>_xlfn.IFERROR(IF(VLOOKUP($A106,'Eingabe Ergebnis'!$B:$J,6,0)=0,I$2,VLOOKUP($A106,'Eingabe Ergebnis'!$B:$J,6,0)),"Fehler")</f>
        <v>108</v>
      </c>
      <c r="J106" s="155">
        <f>_xlfn.IFERROR(IF(VLOOKUP($A106,'Eingabe Ergebnis'!$B:$J,7,0)=0,J$2,VLOOKUP($A106,'Eingabe Ergebnis'!$B:$J,7,0)),"Fehler")</f>
        <v>108</v>
      </c>
      <c r="K106" s="155">
        <f>_xlfn.IFERROR(IF(VLOOKUP($A106,'Eingabe Ergebnis'!$B:$J,8,0)=0,K$2,VLOOKUP($A106,'Eingabe Ergebnis'!$B:$J,8,0)),"Fehler")</f>
        <v>108</v>
      </c>
      <c r="L106" s="155">
        <f>_xlfn.IFERROR(IF(VLOOKUP($A106,'Eingabe Ergebnis'!$B:$J,9,0)=0,L$2,VLOOKUP($A106,'Eingabe Ergebnis'!$B:$J,9,0)),"Fehler")</f>
        <v>0</v>
      </c>
      <c r="M106" s="155">
        <f t="shared" si="17"/>
        <v>511</v>
      </c>
      <c r="N106" s="155">
        <f t="shared" si="18"/>
        <v>108</v>
      </c>
      <c r="O106" s="155">
        <f t="shared" si="19"/>
        <v>0</v>
      </c>
      <c r="P106" s="155">
        <f t="shared" si="20"/>
        <v>403</v>
      </c>
      <c r="Q106" s="155">
        <f>RANK(P106,$P$4:$P254,1)</f>
        <v>103</v>
      </c>
    </row>
    <row r="107" spans="1:17" ht="9" customHeight="1">
      <c r="A107" s="155" t="s">
        <v>974</v>
      </c>
      <c r="B107" s="156"/>
      <c r="C107" s="156"/>
      <c r="D107" s="197" t="s">
        <v>977</v>
      </c>
      <c r="E107" s="197" t="s">
        <v>562</v>
      </c>
      <c r="F107" s="198" t="s">
        <v>25</v>
      </c>
      <c r="G107" s="155">
        <f>_xlfn.IFERROR(IF(VLOOKUP($A107,'Eingabe Ergebnis'!$B:$J,4,0)=0,G$2,VLOOKUP($A107,'Eingabe Ergebnis'!$B:$J,4,0)),"Fehler")</f>
        <v>108</v>
      </c>
      <c r="H107" s="155">
        <f>_xlfn.IFERROR(IF(VLOOKUP($A107,'Eingabe Ergebnis'!$B:$J,5,0)=0,H$2,VLOOKUP($A107,'Eingabe Ergebnis'!$B:$J,5,0)),"Fehler")</f>
        <v>108</v>
      </c>
      <c r="I107" s="155">
        <f>_xlfn.IFERROR(IF(VLOOKUP($A107,'Eingabe Ergebnis'!$B:$J,6,0)=0,I$2,VLOOKUP($A107,'Eingabe Ergebnis'!$B:$J,6,0)),"Fehler")</f>
        <v>91</v>
      </c>
      <c r="J107" s="155">
        <f>_xlfn.IFERROR(IF(VLOOKUP($A107,'Eingabe Ergebnis'!$B:$J,7,0)=0,J$2,VLOOKUP($A107,'Eingabe Ergebnis'!$B:$J,7,0)),"Fehler")</f>
        <v>97</v>
      </c>
      <c r="K107" s="155">
        <f>_xlfn.IFERROR(IF(VLOOKUP($A107,'Eingabe Ergebnis'!$B:$J,8,0)=0,K$2,VLOOKUP($A107,'Eingabe Ergebnis'!$B:$J,8,0)),"Fehler")</f>
        <v>108</v>
      </c>
      <c r="L107" s="155">
        <f>_xlfn.IFERROR(IF(VLOOKUP($A107,'Eingabe Ergebnis'!$B:$J,9,0)=0,L$2,VLOOKUP($A107,'Eingabe Ergebnis'!$B:$J,9,0)),"Fehler")</f>
        <v>0</v>
      </c>
      <c r="M107" s="155">
        <f t="shared" si="17"/>
        <v>512</v>
      </c>
      <c r="N107" s="155">
        <f t="shared" si="18"/>
        <v>108</v>
      </c>
      <c r="O107" s="155">
        <f t="shared" si="19"/>
        <v>0</v>
      </c>
      <c r="P107" s="155">
        <f t="shared" si="20"/>
        <v>404</v>
      </c>
      <c r="Q107" s="155">
        <f>RANK(P107,$P$4:$P255,1)</f>
        <v>104</v>
      </c>
    </row>
    <row r="108" spans="1:17" ht="9" customHeight="1">
      <c r="A108" s="155" t="s">
        <v>871</v>
      </c>
      <c r="B108" s="156" t="s">
        <v>870</v>
      </c>
      <c r="C108" s="156" t="s">
        <v>872</v>
      </c>
      <c r="D108" s="197" t="str">
        <f>B108&amp;", "&amp;C108</f>
        <v>Wrozyna, Meik</v>
      </c>
      <c r="E108" s="197" t="s">
        <v>562</v>
      </c>
      <c r="F108" s="198" t="s">
        <v>25</v>
      </c>
      <c r="G108" s="155">
        <f>_xlfn.IFERROR(IF(VLOOKUP($A108,'Eingabe Ergebnis'!$B:$J,4,0)=0,G$2,VLOOKUP($A108,'Eingabe Ergebnis'!$B:$J,4,0)),"Fehler")</f>
        <v>108</v>
      </c>
      <c r="H108" s="155">
        <f>_xlfn.IFERROR(IF(VLOOKUP($A108,'Eingabe Ergebnis'!$B:$J,5,0)=0,H$2,VLOOKUP($A108,'Eingabe Ergebnis'!$B:$J,5,0)),"Fehler")</f>
        <v>108</v>
      </c>
      <c r="I108" s="155">
        <f>_xlfn.IFERROR(IF(VLOOKUP($A108,'Eingabe Ergebnis'!$B:$J,6,0)=0,I$2,VLOOKUP($A108,'Eingabe Ergebnis'!$B:$J,6,0)),"Fehler")</f>
        <v>108</v>
      </c>
      <c r="J108" s="155">
        <f>_xlfn.IFERROR(IF(VLOOKUP($A108,'Eingabe Ergebnis'!$B:$J,7,0)=0,J$2,VLOOKUP($A108,'Eingabe Ergebnis'!$B:$J,7,0)),"Fehler")</f>
        <v>81</v>
      </c>
      <c r="K108" s="155">
        <f>_xlfn.IFERROR(IF(VLOOKUP($A108,'Eingabe Ergebnis'!$B:$J,8,0)=0,K$2,VLOOKUP($A108,'Eingabe Ergebnis'!$B:$J,8,0)),"Fehler")</f>
        <v>108</v>
      </c>
      <c r="L108" s="155">
        <f>_xlfn.IFERROR(IF(VLOOKUP($A108,'Eingabe Ergebnis'!$B:$J,9,0)=0,L$2,VLOOKUP($A108,'Eingabe Ergebnis'!$B:$J,9,0)),"Fehler")</f>
        <v>0</v>
      </c>
      <c r="M108" s="155">
        <f t="shared" si="17"/>
        <v>513</v>
      </c>
      <c r="N108" s="155">
        <f t="shared" si="18"/>
        <v>108</v>
      </c>
      <c r="O108" s="155">
        <f t="shared" si="19"/>
        <v>0</v>
      </c>
      <c r="P108" s="155">
        <f t="shared" si="20"/>
        <v>405</v>
      </c>
      <c r="Q108" s="155">
        <f>RANK(P108,$P$4:$P256,1)</f>
        <v>105</v>
      </c>
    </row>
    <row r="109" spans="1:17" ht="9" customHeight="1">
      <c r="A109" s="155" t="s">
        <v>698</v>
      </c>
      <c r="B109" s="156" t="s">
        <v>123</v>
      </c>
      <c r="C109" s="156" t="s">
        <v>131</v>
      </c>
      <c r="D109" s="197" t="str">
        <f>B109&amp;", "&amp;C109</f>
        <v>Duhme, Timo</v>
      </c>
      <c r="E109" s="197" t="s">
        <v>564</v>
      </c>
      <c r="F109" s="198" t="s">
        <v>57</v>
      </c>
      <c r="G109" s="155">
        <f>_xlfn.IFERROR(IF(VLOOKUP($A109,'Eingabe Ergebnis'!$B:$J,4,0)=0,G$2,VLOOKUP($A109,'Eingabe Ergebnis'!$B:$J,4,0)),"Fehler")</f>
        <v>103</v>
      </c>
      <c r="H109" s="155">
        <f>_xlfn.IFERROR(IF(VLOOKUP($A109,'Eingabe Ergebnis'!$B:$J,5,0)=0,H$2,VLOOKUP($A109,'Eingabe Ergebnis'!$B:$J,5,0)),"Fehler")</f>
        <v>105</v>
      </c>
      <c r="I109" s="155">
        <f>_xlfn.IFERROR(IF(VLOOKUP($A109,'Eingabe Ergebnis'!$B:$J,6,0)=0,I$2,VLOOKUP($A109,'Eingabe Ergebnis'!$B:$J,6,0)),"Fehler")</f>
        <v>108</v>
      </c>
      <c r="J109" s="155">
        <f>_xlfn.IFERROR(IF(VLOOKUP($A109,'Eingabe Ergebnis'!$B:$J,7,0)=0,J$2,VLOOKUP($A109,'Eingabe Ergebnis'!$B:$J,7,0)),"Fehler")</f>
        <v>104</v>
      </c>
      <c r="K109" s="155">
        <f>_xlfn.IFERROR(IF(VLOOKUP($A109,'Eingabe Ergebnis'!$B:$J,8,0)=0,K$2,VLOOKUP($A109,'Eingabe Ergebnis'!$B:$J,8,0)),"Fehler")</f>
        <v>93</v>
      </c>
      <c r="L109" s="155">
        <f>_xlfn.IFERROR(IF(VLOOKUP($A109,'Eingabe Ergebnis'!$B:$J,9,0)=0,L$2,VLOOKUP($A109,'Eingabe Ergebnis'!$B:$J,9,0)),"Fehler")</f>
        <v>0</v>
      </c>
      <c r="M109" s="155">
        <f t="shared" si="17"/>
        <v>513</v>
      </c>
      <c r="N109" s="155">
        <f t="shared" si="18"/>
        <v>108</v>
      </c>
      <c r="O109" s="155">
        <f t="shared" si="19"/>
        <v>0</v>
      </c>
      <c r="P109" s="155">
        <f t="shared" si="20"/>
        <v>405</v>
      </c>
      <c r="Q109" s="155">
        <f>RANK(P109,$P$4:$P257,1)</f>
        <v>105</v>
      </c>
    </row>
    <row r="110" spans="1:17" ht="9" customHeight="1">
      <c r="A110" s="155" t="s">
        <v>728</v>
      </c>
      <c r="B110" s="156" t="s">
        <v>727</v>
      </c>
      <c r="C110" s="156" t="s">
        <v>715</v>
      </c>
      <c r="D110" s="197" t="str">
        <f>B110&amp;", "&amp;C110</f>
        <v>Henning, Manfred</v>
      </c>
      <c r="E110" s="197" t="s">
        <v>912</v>
      </c>
      <c r="F110" s="198" t="s">
        <v>52</v>
      </c>
      <c r="G110" s="155">
        <f>_xlfn.IFERROR(IF(VLOOKUP($A110,'Eingabe Ergebnis'!$B:$J,4,0)=0,G$2,VLOOKUP($A110,'Eingabe Ergebnis'!$B:$J,4,0)),"Fehler")</f>
        <v>108</v>
      </c>
      <c r="H110" s="155">
        <f>_xlfn.IFERROR(IF(VLOOKUP($A110,'Eingabe Ergebnis'!$B:$J,5,0)=0,H$2,VLOOKUP($A110,'Eingabe Ergebnis'!$B:$J,5,0)),"Fehler")</f>
        <v>108</v>
      </c>
      <c r="I110" s="155">
        <f>_xlfn.IFERROR(IF(VLOOKUP($A110,'Eingabe Ergebnis'!$B:$J,6,0)=0,I$2,VLOOKUP($A110,'Eingabe Ergebnis'!$B:$J,6,0)),"Fehler")</f>
        <v>108</v>
      </c>
      <c r="J110" s="155">
        <f>_xlfn.IFERROR(IF(VLOOKUP($A110,'Eingabe Ergebnis'!$B:$J,7,0)=0,J$2,VLOOKUP($A110,'Eingabe Ergebnis'!$B:$J,7,0)),"Fehler")</f>
        <v>108</v>
      </c>
      <c r="K110" s="155">
        <f>_xlfn.IFERROR(IF(VLOOKUP($A110,'Eingabe Ergebnis'!$B:$J,8,0)=0,K$2,VLOOKUP($A110,'Eingabe Ergebnis'!$B:$J,8,0)),"Fehler")</f>
        <v>83</v>
      </c>
      <c r="L110" s="155">
        <f>_xlfn.IFERROR(IF(VLOOKUP($A110,'Eingabe Ergebnis'!$B:$J,9,0)=0,L$2,VLOOKUP($A110,'Eingabe Ergebnis'!$B:$J,9,0)),"Fehler")</f>
        <v>0</v>
      </c>
      <c r="M110" s="155">
        <f t="shared" si="17"/>
        <v>515</v>
      </c>
      <c r="N110" s="155">
        <f t="shared" si="18"/>
        <v>108</v>
      </c>
      <c r="O110" s="155">
        <f t="shared" si="19"/>
        <v>0</v>
      </c>
      <c r="P110" s="155">
        <f t="shared" si="20"/>
        <v>407</v>
      </c>
      <c r="Q110" s="155">
        <f>RANK(P110,$P$4:$P258,1)</f>
        <v>107</v>
      </c>
    </row>
    <row r="111" spans="1:17" ht="9" customHeight="1">
      <c r="A111" s="155" t="s">
        <v>960</v>
      </c>
      <c r="B111" s="156"/>
      <c r="C111" s="156"/>
      <c r="D111" s="197" t="s">
        <v>961</v>
      </c>
      <c r="E111" s="197" t="s">
        <v>555</v>
      </c>
      <c r="F111" s="198" t="s">
        <v>76</v>
      </c>
      <c r="G111" s="155">
        <f>_xlfn.IFERROR(IF(VLOOKUP($A111,'Eingabe Ergebnis'!$B:$J,4,0)=0,G$2,VLOOKUP($A111,'Eingabe Ergebnis'!$B:$J,4,0)),"Fehler")</f>
        <v>95</v>
      </c>
      <c r="H111" s="155">
        <f>_xlfn.IFERROR(IF(VLOOKUP($A111,'Eingabe Ergebnis'!$B:$J,5,0)=0,H$2,VLOOKUP($A111,'Eingabe Ergebnis'!$B:$J,5,0)),"Fehler")</f>
        <v>108</v>
      </c>
      <c r="I111" s="155">
        <f>_xlfn.IFERROR(IF(VLOOKUP($A111,'Eingabe Ergebnis'!$B:$J,6,0)=0,I$2,VLOOKUP($A111,'Eingabe Ergebnis'!$B:$J,6,0)),"Fehler")</f>
        <v>104</v>
      </c>
      <c r="J111" s="155">
        <f>_xlfn.IFERROR(IF(VLOOKUP($A111,'Eingabe Ergebnis'!$B:$J,7,0)=0,J$2,VLOOKUP($A111,'Eingabe Ergebnis'!$B:$J,7,0)),"Fehler")</f>
        <v>108</v>
      </c>
      <c r="K111" s="155">
        <f>_xlfn.IFERROR(IF(VLOOKUP($A111,'Eingabe Ergebnis'!$B:$J,8,0)=0,K$2,VLOOKUP($A111,'Eingabe Ergebnis'!$B:$J,8,0)),"Fehler")</f>
        <v>108</v>
      </c>
      <c r="L111" s="155">
        <f>_xlfn.IFERROR(IF(VLOOKUP($A111,'Eingabe Ergebnis'!$B:$J,9,0)=0,L$2,VLOOKUP($A111,'Eingabe Ergebnis'!$B:$J,9,0)),"Fehler")</f>
        <v>0</v>
      </c>
      <c r="M111" s="155">
        <f t="shared" si="17"/>
        <v>523</v>
      </c>
      <c r="N111" s="155">
        <f t="shared" si="18"/>
        <v>108</v>
      </c>
      <c r="O111" s="155">
        <f t="shared" si="19"/>
        <v>0</v>
      </c>
      <c r="P111" s="155">
        <f t="shared" si="20"/>
        <v>415</v>
      </c>
      <c r="Q111" s="155">
        <f>RANK(P111,$P$4:$P259,1)</f>
        <v>108</v>
      </c>
    </row>
    <row r="112" spans="1:17" ht="9" customHeight="1">
      <c r="A112" s="155" t="s">
        <v>1052</v>
      </c>
      <c r="B112" s="201"/>
      <c r="C112" s="201"/>
      <c r="D112" s="197" t="s">
        <v>1047</v>
      </c>
      <c r="E112" s="197" t="s">
        <v>562</v>
      </c>
      <c r="F112" s="198" t="s">
        <v>76</v>
      </c>
      <c r="G112" s="155">
        <f>_xlfn.IFERROR(IF(VLOOKUP($A112,'Eingabe Ergebnis'!$B:$J,4,0)=0,G$2,VLOOKUP($A112,'Eingabe Ergebnis'!$B:$J,4,0)),"Fehler")</f>
        <v>108</v>
      </c>
      <c r="H112" s="155">
        <f>_xlfn.IFERROR(IF(VLOOKUP($A112,'Eingabe Ergebnis'!$B:$J,5,0)=0,H$2,VLOOKUP($A112,'Eingabe Ergebnis'!$B:$J,5,0)),"Fehler")</f>
        <v>108</v>
      </c>
      <c r="I112" s="155">
        <f>_xlfn.IFERROR(IF(VLOOKUP($A112,'Eingabe Ergebnis'!$B:$J,6,0)=0,I$2,VLOOKUP($A112,'Eingabe Ergebnis'!$B:$J,6,0)),"Fehler")</f>
        <v>108</v>
      </c>
      <c r="J112" s="155">
        <f>_xlfn.IFERROR(IF(VLOOKUP($A112,'Eingabe Ergebnis'!$B:$J,7,0)=0,J$2,VLOOKUP($A112,'Eingabe Ergebnis'!$B:$J,7,0)),"Fehler")</f>
        <v>91</v>
      </c>
      <c r="K112" s="155">
        <v>108</v>
      </c>
      <c r="L112" s="155"/>
      <c r="M112" s="155">
        <f t="shared" si="17"/>
        <v>523</v>
      </c>
      <c r="N112" s="155">
        <f t="shared" si="18"/>
        <v>108</v>
      </c>
      <c r="O112" s="155">
        <f t="shared" si="19"/>
        <v>0</v>
      </c>
      <c r="P112" s="155">
        <f t="shared" si="20"/>
        <v>415</v>
      </c>
      <c r="Q112" s="155">
        <f>RANK(P112,$P$4:$P260,1)</f>
        <v>108</v>
      </c>
    </row>
    <row r="113" spans="1:17" ht="9" customHeight="1">
      <c r="A113" s="155" t="s">
        <v>739</v>
      </c>
      <c r="B113" s="156" t="s">
        <v>435</v>
      </c>
      <c r="C113" s="156" t="s">
        <v>740</v>
      </c>
      <c r="D113" s="197" t="str">
        <f>B113&amp;", "&amp;C113</f>
        <v>Sasse, Olaf</v>
      </c>
      <c r="E113" s="197" t="s">
        <v>555</v>
      </c>
      <c r="F113" s="198" t="s">
        <v>25</v>
      </c>
      <c r="G113" s="155">
        <f>_xlfn.IFERROR(IF(VLOOKUP($A113,'Eingabe Ergebnis'!$B:$J,4,0)=0,G$2,VLOOKUP($A113,'Eingabe Ergebnis'!$B:$J,4,0)),"Fehler")</f>
        <v>108</v>
      </c>
      <c r="H113" s="155">
        <f>_xlfn.IFERROR(IF(VLOOKUP($A113,'Eingabe Ergebnis'!$B:$J,5,0)=0,H$2,VLOOKUP($A113,'Eingabe Ergebnis'!$B:$J,5,0)),"Fehler")</f>
        <v>108</v>
      </c>
      <c r="I113" s="155">
        <f>_xlfn.IFERROR(IF(VLOOKUP($A113,'Eingabe Ergebnis'!$B:$J,6,0)=0,I$2,VLOOKUP($A113,'Eingabe Ergebnis'!$B:$J,6,0)),"Fehler")</f>
        <v>108</v>
      </c>
      <c r="J113" s="155">
        <f>_xlfn.IFERROR(IF(VLOOKUP($A113,'Eingabe Ergebnis'!$B:$J,7,0)=0,J$2,VLOOKUP($A113,'Eingabe Ergebnis'!$B:$J,7,0)),"Fehler")</f>
        <v>92</v>
      </c>
      <c r="K113" s="155">
        <f>_xlfn.IFERROR(IF(VLOOKUP($A113,'Eingabe Ergebnis'!$B:$J,8,0)=0,K$2,VLOOKUP($A113,'Eingabe Ergebnis'!$B:$J,8,0)),"Fehler")</f>
        <v>108</v>
      </c>
      <c r="L113" s="155">
        <f>_xlfn.IFERROR(IF(VLOOKUP($A113,'Eingabe Ergebnis'!$B:$J,9,0)=0,L$2,VLOOKUP($A113,'Eingabe Ergebnis'!$B:$J,9,0)),"Fehler")</f>
        <v>0</v>
      </c>
      <c r="M113" s="155">
        <f t="shared" si="17"/>
        <v>524</v>
      </c>
      <c r="N113" s="155">
        <f t="shared" si="18"/>
        <v>108</v>
      </c>
      <c r="O113" s="155">
        <f t="shared" si="19"/>
        <v>0</v>
      </c>
      <c r="P113" s="155">
        <f t="shared" si="20"/>
        <v>416</v>
      </c>
      <c r="Q113" s="155">
        <f>RANK(P113,$P$4:$P261,1)</f>
        <v>110</v>
      </c>
    </row>
    <row r="114" spans="1:17" ht="9" customHeight="1">
      <c r="A114" s="155" t="s">
        <v>825</v>
      </c>
      <c r="B114" s="156" t="s">
        <v>824</v>
      </c>
      <c r="C114" s="156" t="s">
        <v>15</v>
      </c>
      <c r="D114" s="197" t="str">
        <f>B114&amp;", "&amp;C114</f>
        <v>Wedekind, Markus</v>
      </c>
      <c r="E114" s="197" t="s">
        <v>562</v>
      </c>
      <c r="F114" s="198" t="s">
        <v>76</v>
      </c>
      <c r="G114" s="155">
        <f>_xlfn.IFERROR(IF(VLOOKUP($A114,'Eingabe Ergebnis'!$B:$J,4,0)=0,G$2,VLOOKUP($A114,'Eingabe Ergebnis'!$B:$J,4,0)),"Fehler")</f>
        <v>93</v>
      </c>
      <c r="H114" s="155">
        <f>_xlfn.IFERROR(IF(VLOOKUP($A114,'Eingabe Ergebnis'!$B:$J,5,0)=0,H$2,VLOOKUP($A114,'Eingabe Ergebnis'!$B:$J,5,0)),"Fehler")</f>
        <v>108</v>
      </c>
      <c r="I114" s="155">
        <f>_xlfn.IFERROR(IF(VLOOKUP($A114,'Eingabe Ergebnis'!$B:$J,6,0)=0,I$2,VLOOKUP($A114,'Eingabe Ergebnis'!$B:$J,6,0)),"Fehler")</f>
        <v>108</v>
      </c>
      <c r="J114" s="155">
        <f>_xlfn.IFERROR(IF(VLOOKUP($A114,'Eingabe Ergebnis'!$B:$J,7,0)=0,J$2,VLOOKUP($A114,'Eingabe Ergebnis'!$B:$J,7,0)),"Fehler")</f>
        <v>108</v>
      </c>
      <c r="K114" s="155">
        <f>_xlfn.IFERROR(IF(VLOOKUP($A114,'Eingabe Ergebnis'!$B:$J,8,0)=0,K$2,VLOOKUP($A114,'Eingabe Ergebnis'!$B:$J,8,0)),"Fehler")</f>
        <v>108</v>
      </c>
      <c r="L114" s="155">
        <f>_xlfn.IFERROR(IF(VLOOKUP($A114,'Eingabe Ergebnis'!$B:$J,9,0)=0,L$2,VLOOKUP($A114,'Eingabe Ergebnis'!$B:$J,9,0)),"Fehler")</f>
        <v>0</v>
      </c>
      <c r="M114" s="155">
        <f t="shared" si="17"/>
        <v>525</v>
      </c>
      <c r="N114" s="155">
        <f t="shared" si="18"/>
        <v>108</v>
      </c>
      <c r="O114" s="155">
        <f t="shared" si="19"/>
        <v>0</v>
      </c>
      <c r="P114" s="155">
        <f t="shared" si="20"/>
        <v>417</v>
      </c>
      <c r="Q114" s="155">
        <f>RANK(P114,$P$4:$P262,1)</f>
        <v>111</v>
      </c>
    </row>
    <row r="115" spans="1:17" ht="9" customHeight="1">
      <c r="A115" s="155" t="s">
        <v>1048</v>
      </c>
      <c r="B115" s="201"/>
      <c r="C115" s="201"/>
      <c r="D115" s="197" t="s">
        <v>1049</v>
      </c>
      <c r="E115" s="197" t="s">
        <v>562</v>
      </c>
      <c r="F115" s="198" t="s">
        <v>20</v>
      </c>
      <c r="G115" s="155">
        <f>_xlfn.IFERROR(IF(VLOOKUP($A115,'Eingabe Ergebnis'!$B:$J,4,0)=0,G$2,VLOOKUP($A115,'Eingabe Ergebnis'!$B:$J,4,0)),"Fehler")</f>
        <v>108</v>
      </c>
      <c r="H115" s="155">
        <f>_xlfn.IFERROR(IF(VLOOKUP($A115,'Eingabe Ergebnis'!$B:$J,5,0)=0,H$2,VLOOKUP($A115,'Eingabe Ergebnis'!$B:$J,5,0)),"Fehler")</f>
        <v>108</v>
      </c>
      <c r="I115" s="155">
        <f>_xlfn.IFERROR(IF(VLOOKUP($A115,'Eingabe Ergebnis'!$B:$J,6,0)=0,I$2,VLOOKUP($A115,'Eingabe Ergebnis'!$B:$J,6,0)),"Fehler")</f>
        <v>108</v>
      </c>
      <c r="J115" s="155">
        <f>_xlfn.IFERROR(IF(VLOOKUP($A115,'Eingabe Ergebnis'!$B:$J,7,0)=0,J$2,VLOOKUP($A115,'Eingabe Ergebnis'!$B:$J,7,0)),"Fehler")</f>
        <v>94</v>
      </c>
      <c r="K115" s="155">
        <v>108</v>
      </c>
      <c r="L115" s="155"/>
      <c r="M115" s="155">
        <f t="shared" si="17"/>
        <v>526</v>
      </c>
      <c r="N115" s="155">
        <f t="shared" si="18"/>
        <v>108</v>
      </c>
      <c r="O115" s="155">
        <f t="shared" si="19"/>
        <v>0</v>
      </c>
      <c r="P115" s="155">
        <f t="shared" si="20"/>
        <v>418</v>
      </c>
      <c r="Q115" s="155">
        <f>RANK(P115,$P$4:$P263,1)</f>
        <v>112</v>
      </c>
    </row>
    <row r="116" spans="1:17" ht="9" customHeight="1">
      <c r="A116" s="155" t="s">
        <v>690</v>
      </c>
      <c r="B116" s="156" t="s">
        <v>493</v>
      </c>
      <c r="C116" s="156" t="s">
        <v>38</v>
      </c>
      <c r="D116" s="197" t="str">
        <f>B116&amp;", "&amp;C116</f>
        <v>Stüker, Johannes</v>
      </c>
      <c r="E116" s="197" t="s">
        <v>564</v>
      </c>
      <c r="F116" s="198" t="s">
        <v>25</v>
      </c>
      <c r="G116" s="155">
        <f>_xlfn.IFERROR(IF(VLOOKUP($A116,'Eingabe Ergebnis'!$B:$J,4,0)=0,G$2,VLOOKUP($A116,'Eingabe Ergebnis'!$B:$J,4,0)),"Fehler")</f>
        <v>95</v>
      </c>
      <c r="H116" s="155">
        <f>_xlfn.IFERROR(IF(VLOOKUP($A116,'Eingabe Ergebnis'!$B:$J,5,0)=0,H$2,VLOOKUP($A116,'Eingabe Ergebnis'!$B:$J,5,0)),"Fehler")</f>
        <v>108</v>
      </c>
      <c r="I116" s="155">
        <f>_xlfn.IFERROR(IF(VLOOKUP($A116,'Eingabe Ergebnis'!$B:$J,6,0)=0,I$2,VLOOKUP($A116,'Eingabe Ergebnis'!$B:$J,6,0)),"Fehler")</f>
        <v>108</v>
      </c>
      <c r="J116" s="155">
        <f>_xlfn.IFERROR(IF(VLOOKUP($A116,'Eingabe Ergebnis'!$B:$J,7,0)=0,J$2,VLOOKUP($A116,'Eingabe Ergebnis'!$B:$J,7,0)),"Fehler")</f>
        <v>108</v>
      </c>
      <c r="K116" s="155">
        <f>_xlfn.IFERROR(IF(VLOOKUP($A116,'Eingabe Ergebnis'!$B:$J,8,0)=0,K$2,VLOOKUP($A116,'Eingabe Ergebnis'!$B:$J,8,0)),"Fehler")</f>
        <v>108</v>
      </c>
      <c r="L116" s="155">
        <f>_xlfn.IFERROR(IF(VLOOKUP($A116,'Eingabe Ergebnis'!$B:$J,9,0)=0,L$2,VLOOKUP($A116,'Eingabe Ergebnis'!$B:$J,9,0)),"Fehler")</f>
        <v>0</v>
      </c>
      <c r="M116" s="155">
        <f t="shared" si="17"/>
        <v>527</v>
      </c>
      <c r="N116" s="155">
        <f t="shared" si="18"/>
        <v>108</v>
      </c>
      <c r="O116" s="155">
        <f t="shared" si="19"/>
        <v>0</v>
      </c>
      <c r="P116" s="155">
        <f t="shared" si="20"/>
        <v>419</v>
      </c>
      <c r="Q116" s="155">
        <f>RANK(P116,$P$4:$P264,1)</f>
        <v>113</v>
      </c>
    </row>
    <row r="117" spans="1:17" ht="9" customHeight="1">
      <c r="A117" s="155" t="s">
        <v>754</v>
      </c>
      <c r="B117" s="156" t="s">
        <v>736</v>
      </c>
      <c r="C117" s="156" t="s">
        <v>755</v>
      </c>
      <c r="D117" s="197" t="str">
        <f>B117&amp;", "&amp;C117</f>
        <v>Vajes, Zoe</v>
      </c>
      <c r="E117" s="197" t="s">
        <v>555</v>
      </c>
      <c r="F117" s="198" t="s">
        <v>374</v>
      </c>
      <c r="G117" s="155">
        <f>_xlfn.IFERROR(IF(VLOOKUP($A117,'Eingabe Ergebnis'!$B:$J,4,0)=0,G$2,VLOOKUP($A117,'Eingabe Ergebnis'!$B:$J,4,0)),"Fehler")</f>
        <v>96</v>
      </c>
      <c r="H117" s="155">
        <f>_xlfn.IFERROR(IF(VLOOKUP($A117,'Eingabe Ergebnis'!$B:$J,5,0)=0,H$2,VLOOKUP($A117,'Eingabe Ergebnis'!$B:$J,5,0)),"Fehler")</f>
        <v>108</v>
      </c>
      <c r="I117" s="155">
        <f>_xlfn.IFERROR(IF(VLOOKUP($A117,'Eingabe Ergebnis'!$B:$J,6,0)=0,I$2,VLOOKUP($A117,'Eingabe Ergebnis'!$B:$J,6,0)),"Fehler")</f>
        <v>108</v>
      </c>
      <c r="J117" s="155">
        <f>_xlfn.IFERROR(IF(VLOOKUP($A117,'Eingabe Ergebnis'!$B:$J,7,0)=0,J$2,VLOOKUP($A117,'Eingabe Ergebnis'!$B:$J,7,0)),"Fehler")</f>
        <v>108</v>
      </c>
      <c r="K117" s="155">
        <f>_xlfn.IFERROR(IF(VLOOKUP($A117,'Eingabe Ergebnis'!$B:$J,8,0)=0,K$2,VLOOKUP($A117,'Eingabe Ergebnis'!$B:$J,8,0)),"Fehler")</f>
        <v>108</v>
      </c>
      <c r="L117" s="155">
        <f>_xlfn.IFERROR(IF(VLOOKUP($A117,'Eingabe Ergebnis'!$B:$J,9,0)=0,L$2,VLOOKUP($A117,'Eingabe Ergebnis'!$B:$J,9,0)),"Fehler")</f>
        <v>0</v>
      </c>
      <c r="M117" s="155">
        <f t="shared" si="17"/>
        <v>528</v>
      </c>
      <c r="N117" s="155">
        <f t="shared" si="18"/>
        <v>108</v>
      </c>
      <c r="O117" s="155">
        <f t="shared" si="19"/>
        <v>0</v>
      </c>
      <c r="P117" s="155">
        <f t="shared" si="20"/>
        <v>420</v>
      </c>
      <c r="Q117" s="155">
        <f>RANK(P117,$P$4:$P265,1)</f>
        <v>114</v>
      </c>
    </row>
    <row r="118" spans="1:17" ht="9" customHeight="1">
      <c r="A118" s="155" t="s">
        <v>1023</v>
      </c>
      <c r="B118" s="187"/>
      <c r="C118" s="187"/>
      <c r="D118" s="197" t="s">
        <v>1024</v>
      </c>
      <c r="E118" s="197" t="s">
        <v>563</v>
      </c>
      <c r="F118" s="198" t="s">
        <v>20</v>
      </c>
      <c r="G118" s="155">
        <f>_xlfn.IFERROR(IF(VLOOKUP($A118,'Eingabe Ergebnis'!$B:$J,4,0)=0,G$2,VLOOKUP($A118,'Eingabe Ergebnis'!$B:$J,4,0)),"Fehler")</f>
        <v>108</v>
      </c>
      <c r="H118" s="155">
        <f>_xlfn.IFERROR(IF(VLOOKUP($A118,'Eingabe Ergebnis'!$B:$J,5,0)=0,H$2,VLOOKUP($A118,'Eingabe Ergebnis'!$B:$J,5,0)),"Fehler")</f>
        <v>98</v>
      </c>
      <c r="I118" s="155">
        <f>_xlfn.IFERROR(IF(VLOOKUP($A118,'Eingabe Ergebnis'!$B:$J,6,0)=0,I$2,VLOOKUP($A118,'Eingabe Ergebnis'!$B:$J,6,0)),"Fehler")</f>
        <v>108</v>
      </c>
      <c r="J118" s="155">
        <f>_xlfn.IFERROR(IF(VLOOKUP($A118,'Eingabe Ergebnis'!$B:$J,7,0)=0,J$2,VLOOKUP($A118,'Eingabe Ergebnis'!$B:$J,7,0)),"Fehler")</f>
        <v>108</v>
      </c>
      <c r="K118" s="155">
        <f>_xlfn.IFERROR(IF(VLOOKUP($A118,'Eingabe Ergebnis'!$B:$J,8,0)=0,K$2,VLOOKUP($A118,'Eingabe Ergebnis'!$B:$J,8,0)),"Fehler")</f>
        <v>108</v>
      </c>
      <c r="L118" s="155">
        <f>_xlfn.IFERROR(IF(VLOOKUP($A118,'Eingabe Ergebnis'!$B:$J,9,0)=0,L$2,VLOOKUP($A118,'Eingabe Ergebnis'!$B:$J,9,0)),"Fehler")</f>
        <v>0</v>
      </c>
      <c r="M118" s="155">
        <f t="shared" si="17"/>
        <v>530</v>
      </c>
      <c r="N118" s="155">
        <f t="shared" si="18"/>
        <v>108</v>
      </c>
      <c r="O118" s="155">
        <f t="shared" si="19"/>
        <v>0</v>
      </c>
      <c r="P118" s="155">
        <f t="shared" si="20"/>
        <v>422</v>
      </c>
      <c r="Q118" s="155">
        <f>RANK(P118,$P$4:$P266,1)</f>
        <v>115</v>
      </c>
    </row>
    <row r="119" spans="1:17" ht="9" customHeight="1">
      <c r="A119" s="155" t="s">
        <v>732</v>
      </c>
      <c r="B119" s="156" t="s">
        <v>731</v>
      </c>
      <c r="C119" s="156" t="s">
        <v>733</v>
      </c>
      <c r="D119" s="197" t="str">
        <f>B119&amp;", "&amp;C119</f>
        <v>Simmet, Nicole</v>
      </c>
      <c r="E119" s="197" t="s">
        <v>912</v>
      </c>
      <c r="F119" s="198" t="s">
        <v>20</v>
      </c>
      <c r="G119" s="155">
        <f>_xlfn.IFERROR(IF(VLOOKUP($A119,'Eingabe Ergebnis'!$B:$J,4,0)=0,G$2,VLOOKUP($A119,'Eingabe Ergebnis'!$B:$J,4,0)),"Fehler")</f>
        <v>102</v>
      </c>
      <c r="H119" s="155">
        <f>_xlfn.IFERROR(IF(VLOOKUP($A119,'Eingabe Ergebnis'!$B:$J,5,0)=0,H$2,VLOOKUP($A119,'Eingabe Ergebnis'!$B:$J,5,0)),"Fehler")</f>
        <v>108</v>
      </c>
      <c r="I119" s="155">
        <f>_xlfn.IFERROR(IF(VLOOKUP($A119,'Eingabe Ergebnis'!$B:$J,6,0)=0,I$2,VLOOKUP($A119,'Eingabe Ergebnis'!$B:$J,6,0)),"Fehler")</f>
        <v>104</v>
      </c>
      <c r="J119" s="155">
        <f>_xlfn.IFERROR(IF(VLOOKUP($A119,'Eingabe Ergebnis'!$B:$J,7,0)=0,J$2,VLOOKUP($A119,'Eingabe Ergebnis'!$B:$J,7,0)),"Fehler")</f>
        <v>108</v>
      </c>
      <c r="K119" s="155">
        <f>_xlfn.IFERROR(IF(VLOOKUP($A119,'Eingabe Ergebnis'!$B:$J,8,0)=0,K$2,VLOOKUP($A119,'Eingabe Ergebnis'!$B:$J,8,0)),"Fehler")</f>
        <v>108</v>
      </c>
      <c r="L119" s="155">
        <f>_xlfn.IFERROR(IF(VLOOKUP($A119,'Eingabe Ergebnis'!$B:$J,9,0)=0,L$2,VLOOKUP($A119,'Eingabe Ergebnis'!$B:$J,9,0)),"Fehler")</f>
        <v>0</v>
      </c>
      <c r="M119" s="155">
        <f t="shared" si="17"/>
        <v>530</v>
      </c>
      <c r="N119" s="155">
        <f t="shared" si="18"/>
        <v>108</v>
      </c>
      <c r="O119" s="155">
        <f t="shared" si="19"/>
        <v>0</v>
      </c>
      <c r="P119" s="155">
        <f t="shared" si="20"/>
        <v>422</v>
      </c>
      <c r="Q119" s="155">
        <f>RANK(P119,$P$4:$P267,1)</f>
        <v>115</v>
      </c>
    </row>
    <row r="120" spans="1:17" ht="9" customHeight="1">
      <c r="A120" s="155" t="s">
        <v>1050</v>
      </c>
      <c r="B120" s="201"/>
      <c r="C120" s="201"/>
      <c r="D120" s="197" t="s">
        <v>1051</v>
      </c>
      <c r="E120" s="197" t="s">
        <v>562</v>
      </c>
      <c r="F120" s="198" t="s">
        <v>20</v>
      </c>
      <c r="G120" s="155">
        <f>_xlfn.IFERROR(IF(VLOOKUP($A120,'Eingabe Ergebnis'!$B:$J,4,0)=0,G$2,VLOOKUP($A120,'Eingabe Ergebnis'!$B:$J,4,0)),"Fehler")</f>
        <v>108</v>
      </c>
      <c r="H120" s="155">
        <f>_xlfn.IFERROR(IF(VLOOKUP($A120,'Eingabe Ergebnis'!$B:$J,5,0)=0,H$2,VLOOKUP($A120,'Eingabe Ergebnis'!$B:$J,5,0)),"Fehler")</f>
        <v>108</v>
      </c>
      <c r="I120" s="155">
        <f>_xlfn.IFERROR(IF(VLOOKUP($A120,'Eingabe Ergebnis'!$B:$J,6,0)=0,I$2,VLOOKUP($A120,'Eingabe Ergebnis'!$B:$J,6,0)),"Fehler")</f>
        <v>108</v>
      </c>
      <c r="J120" s="155">
        <f>_xlfn.IFERROR(IF(VLOOKUP($A120,'Eingabe Ergebnis'!$B:$J,7,0)=0,J$2,VLOOKUP($A120,'Eingabe Ergebnis'!$B:$J,7,0)),"Fehler")</f>
        <v>103</v>
      </c>
      <c r="K120" s="155">
        <v>108</v>
      </c>
      <c r="L120" s="155"/>
      <c r="M120" s="155">
        <f t="shared" si="17"/>
        <v>535</v>
      </c>
      <c r="N120" s="155">
        <f t="shared" si="18"/>
        <v>108</v>
      </c>
      <c r="O120" s="155">
        <f t="shared" si="19"/>
        <v>0</v>
      </c>
      <c r="P120" s="155">
        <f t="shared" si="20"/>
        <v>427</v>
      </c>
      <c r="Q120" s="155">
        <f>RANK(P120,$P$4:$P268,1)</f>
        <v>117</v>
      </c>
    </row>
    <row r="121" spans="1:17" ht="9" customHeight="1">
      <c r="A121" s="155" t="s">
        <v>687</v>
      </c>
      <c r="B121" s="156" t="s">
        <v>540</v>
      </c>
      <c r="C121" s="156" t="s">
        <v>688</v>
      </c>
      <c r="D121" s="197" t="str">
        <f>B121&amp;", "&amp;C121</f>
        <v>Zierke, Kay Uwe</v>
      </c>
      <c r="E121" s="197" t="s">
        <v>564</v>
      </c>
      <c r="F121" s="198" t="s">
        <v>25</v>
      </c>
      <c r="G121" s="155">
        <f>_xlfn.IFERROR(IF(VLOOKUP($A121,'Eingabe Ergebnis'!$B:$J,4,0)=0,G$2,VLOOKUP($A121,'Eingabe Ergebnis'!$B:$J,4,0)),"Fehler")</f>
        <v>108</v>
      </c>
      <c r="H121" s="155">
        <f>_xlfn.IFERROR(IF(VLOOKUP($A121,'Eingabe Ergebnis'!$B:$J,5,0)=0,H$2,VLOOKUP($A121,'Eingabe Ergebnis'!$B:$J,5,0)),"Fehler")</f>
        <v>108</v>
      </c>
      <c r="I121" s="155">
        <f>_xlfn.IFERROR(IF(VLOOKUP($A121,'Eingabe Ergebnis'!$B:$J,6,0)=0,I$2,VLOOKUP($A121,'Eingabe Ergebnis'!$B:$J,6,0)),"Fehler")</f>
        <v>108</v>
      </c>
      <c r="J121" s="155">
        <f>_xlfn.IFERROR(IF(VLOOKUP($A121,'Eingabe Ergebnis'!$B:$J,7,0)=0,J$2,VLOOKUP($A121,'Eingabe Ergebnis'!$B:$J,7,0)),"Fehler")</f>
        <v>108</v>
      </c>
      <c r="K121" s="155">
        <f>_xlfn.IFERROR(IF(VLOOKUP($A121,'Eingabe Ergebnis'!$B:$J,8,0)=0,K$2,VLOOKUP($A121,'Eingabe Ergebnis'!$B:$J,8,0)),"Fehler")</f>
        <v>104</v>
      </c>
      <c r="L121" s="155">
        <f>_xlfn.IFERROR(IF(VLOOKUP($A121,'Eingabe Ergebnis'!$B:$J,9,0)=0,L$2,VLOOKUP($A121,'Eingabe Ergebnis'!$B:$J,9,0)),"Fehler")</f>
        <v>0</v>
      </c>
      <c r="M121" s="155">
        <f t="shared" si="17"/>
        <v>536</v>
      </c>
      <c r="N121" s="155">
        <f t="shared" si="18"/>
        <v>108</v>
      </c>
      <c r="O121" s="155">
        <f t="shared" si="19"/>
        <v>0</v>
      </c>
      <c r="P121" s="155">
        <f t="shared" si="20"/>
        <v>428</v>
      </c>
      <c r="Q121" s="155">
        <f>RANK(P121,$P$4:$P269,1)</f>
        <v>118</v>
      </c>
    </row>
    <row r="122" spans="1:17" ht="9" customHeight="1">
      <c r="A122" s="155" t="s">
        <v>957</v>
      </c>
      <c r="B122" s="156"/>
      <c r="C122" s="156"/>
      <c r="D122" s="197" t="s">
        <v>968</v>
      </c>
      <c r="E122" s="197" t="s">
        <v>555</v>
      </c>
      <c r="F122" s="198" t="s">
        <v>52</v>
      </c>
      <c r="G122" s="155">
        <f>_xlfn.IFERROR(IF(VLOOKUP($A122,'Eingabe Ergebnis'!$B:$J,4,0)=0,G$2,VLOOKUP($A122,'Eingabe Ergebnis'!$B:$J,4,0)),"Fehler")</f>
        <v>108</v>
      </c>
      <c r="H122" s="155">
        <f>_xlfn.IFERROR(IF(VLOOKUP($A122,'Eingabe Ergebnis'!$B:$J,5,0)=0,H$2,VLOOKUP($A122,'Eingabe Ergebnis'!$B:$J,5,0)),"Fehler")</f>
        <v>108</v>
      </c>
      <c r="I122" s="155">
        <f>_xlfn.IFERROR(IF(VLOOKUP($A122,'Eingabe Ergebnis'!$B:$J,6,0)=0,I$2,VLOOKUP($A122,'Eingabe Ergebnis'!$B:$J,6,0)),"Fehler")</f>
        <v>105</v>
      </c>
      <c r="J122" s="155">
        <f>_xlfn.IFERROR(IF(VLOOKUP($A122,'Eingabe Ergebnis'!$B:$J,7,0)=0,J$2,VLOOKUP($A122,'Eingabe Ergebnis'!$B:$J,7,0)),"Fehler")</f>
        <v>108</v>
      </c>
      <c r="K122" s="155">
        <f>_xlfn.IFERROR(IF(VLOOKUP($A122,'Eingabe Ergebnis'!$B:$J,8,0)=0,K$2,VLOOKUP($A122,'Eingabe Ergebnis'!$B:$J,8,0)),"Fehler")</f>
        <v>108</v>
      </c>
      <c r="L122" s="155">
        <f>_xlfn.IFERROR(IF(VLOOKUP($A122,'Eingabe Ergebnis'!$B:$J,9,0)=0,L$2,VLOOKUP($A122,'Eingabe Ergebnis'!$B:$J,9,0)),"Fehler")</f>
        <v>0</v>
      </c>
      <c r="M122" s="155">
        <f t="shared" si="17"/>
        <v>537</v>
      </c>
      <c r="N122" s="155">
        <f t="shared" si="18"/>
        <v>108</v>
      </c>
      <c r="O122" s="155">
        <f t="shared" si="19"/>
        <v>0</v>
      </c>
      <c r="P122" s="155">
        <f t="shared" si="20"/>
        <v>429</v>
      </c>
      <c r="Q122" s="155">
        <f>RANK(P122,$P$4:$P270,1)</f>
        <v>119</v>
      </c>
    </row>
    <row r="123" spans="1:17" ht="9" customHeight="1">
      <c r="A123" s="198" t="s">
        <v>858</v>
      </c>
      <c r="B123" s="156" t="s">
        <v>857</v>
      </c>
      <c r="C123" s="156" t="s">
        <v>124</v>
      </c>
      <c r="D123" s="197" t="str">
        <f aca="true" t="shared" si="21" ref="D123:D152">B123&amp;", "&amp;C123</f>
        <v>Flesken, Oliver</v>
      </c>
      <c r="E123" s="197" t="s">
        <v>562</v>
      </c>
      <c r="F123" s="198" t="s">
        <v>25</v>
      </c>
      <c r="G123" s="155">
        <f>_xlfn.IFERROR(IF(VLOOKUP($A123,'Eingabe Ergebnis'!$B:$J,4,0)=0,G$2,VLOOKUP($A123,'Eingabe Ergebnis'!$B:$J,4,0)),"Fehler")</f>
        <v>108</v>
      </c>
      <c r="H123" s="155">
        <f>_xlfn.IFERROR(IF(VLOOKUP($A123,'Eingabe Ergebnis'!$B:$J,5,0)=0,H$2,VLOOKUP($A123,'Eingabe Ergebnis'!$B:$J,5,0)),"Fehler")</f>
        <v>108</v>
      </c>
      <c r="I123" s="155">
        <f>_xlfn.IFERROR(IF(VLOOKUP($A123,'Eingabe Ergebnis'!$B:$J,6,0)=0,I$2,VLOOKUP($A123,'Eingabe Ergebnis'!$B:$J,6,0)),"Fehler")</f>
        <v>108</v>
      </c>
      <c r="J123" s="155">
        <f>_xlfn.IFERROR(IF(VLOOKUP($A123,'Eingabe Ergebnis'!$B:$J,7,0)=0,J$2,VLOOKUP($A123,'Eingabe Ergebnis'!$B:$J,7,0)),"Fehler")</f>
        <v>108</v>
      </c>
      <c r="K123" s="155">
        <f>_xlfn.IFERROR(IF(VLOOKUP($A123,'Eingabe Ergebnis'!$B:$J,8,0)=0,K$2,VLOOKUP($A123,'Eingabe Ergebnis'!$B:$J,8,0)),"Fehler")</f>
        <v>108</v>
      </c>
      <c r="L123" s="155">
        <f>_xlfn.IFERROR(IF(VLOOKUP($A123,'Eingabe Ergebnis'!$B:$J,9,0)=0,L$2,VLOOKUP($A123,'Eingabe Ergebnis'!$B:$J,9,0)),"Fehler")</f>
        <v>0</v>
      </c>
      <c r="M123" s="155">
        <f t="shared" si="17"/>
        <v>540</v>
      </c>
      <c r="N123" s="155">
        <f t="shared" si="18"/>
        <v>108</v>
      </c>
      <c r="O123" s="155">
        <f t="shared" si="19"/>
        <v>0</v>
      </c>
      <c r="P123" s="155">
        <f t="shared" si="20"/>
        <v>432</v>
      </c>
      <c r="Q123" s="155">
        <f>RANK(P123,$P$4:$P271,1)</f>
        <v>120</v>
      </c>
    </row>
    <row r="124" spans="1:17" ht="9" customHeight="1">
      <c r="A124" s="198" t="s">
        <v>757</v>
      </c>
      <c r="B124" s="156" t="s">
        <v>359</v>
      </c>
      <c r="C124" s="156" t="s">
        <v>72</v>
      </c>
      <c r="D124" s="197" t="str">
        <f t="shared" si="21"/>
        <v>Neumann, Daniel</v>
      </c>
      <c r="E124" s="197" t="s">
        <v>555</v>
      </c>
      <c r="F124" s="198" t="s">
        <v>25</v>
      </c>
      <c r="G124" s="155">
        <f>_xlfn.IFERROR(IF(VLOOKUP($A124,'Eingabe Ergebnis'!$B:$J,4,0)=0,G$2,VLOOKUP($A124,'Eingabe Ergebnis'!$B:$J,4,0)),"Fehler")</f>
        <v>108</v>
      </c>
      <c r="H124" s="155">
        <f>_xlfn.IFERROR(IF(VLOOKUP($A124,'Eingabe Ergebnis'!$B:$J,5,0)=0,H$2,VLOOKUP($A124,'Eingabe Ergebnis'!$B:$J,5,0)),"Fehler")</f>
        <v>108</v>
      </c>
      <c r="I124" s="155">
        <f>_xlfn.IFERROR(IF(VLOOKUP($A124,'Eingabe Ergebnis'!$B:$J,6,0)=0,I$2,VLOOKUP($A124,'Eingabe Ergebnis'!$B:$J,6,0)),"Fehler")</f>
        <v>108</v>
      </c>
      <c r="J124" s="155">
        <f>_xlfn.IFERROR(IF(VLOOKUP($A124,'Eingabe Ergebnis'!$B:$J,7,0)=0,J$2,VLOOKUP($A124,'Eingabe Ergebnis'!$B:$J,7,0)),"Fehler")</f>
        <v>108</v>
      </c>
      <c r="K124" s="155">
        <f>_xlfn.IFERROR(IF(VLOOKUP($A124,'Eingabe Ergebnis'!$B:$J,8,0)=0,K$2,VLOOKUP($A124,'Eingabe Ergebnis'!$B:$J,8,0)),"Fehler")</f>
        <v>108</v>
      </c>
      <c r="L124" s="155">
        <f>_xlfn.IFERROR(IF(VLOOKUP($A124,'Eingabe Ergebnis'!$B:$J,9,0)=0,L$2,VLOOKUP($A124,'Eingabe Ergebnis'!$B:$J,9,0)),"Fehler")</f>
        <v>0</v>
      </c>
      <c r="M124" s="155">
        <f t="shared" si="17"/>
        <v>540</v>
      </c>
      <c r="N124" s="155">
        <f t="shared" si="18"/>
        <v>108</v>
      </c>
      <c r="O124" s="155">
        <f t="shared" si="19"/>
        <v>0</v>
      </c>
      <c r="P124" s="155">
        <f t="shared" si="20"/>
        <v>432</v>
      </c>
      <c r="Q124" s="155">
        <f>RANK(P124,$P$4:$P272,1)</f>
        <v>120</v>
      </c>
    </row>
    <row r="125" spans="1:17" ht="9" customHeight="1">
      <c r="A125" s="198" t="s">
        <v>862</v>
      </c>
      <c r="B125" s="156" t="s">
        <v>861</v>
      </c>
      <c r="C125" s="156" t="s">
        <v>93</v>
      </c>
      <c r="D125" s="197" t="str">
        <f t="shared" si="21"/>
        <v>Hundt, Stefan</v>
      </c>
      <c r="E125" s="197" t="s">
        <v>562</v>
      </c>
      <c r="F125" s="198" t="s">
        <v>76</v>
      </c>
      <c r="G125" s="155">
        <f>_xlfn.IFERROR(IF(VLOOKUP($A125,'Eingabe Ergebnis'!$B:$J,4,0)=0,G$2,VLOOKUP($A125,'Eingabe Ergebnis'!$B:$J,4,0)),"Fehler")</f>
        <v>108</v>
      </c>
      <c r="H125" s="155">
        <f>_xlfn.IFERROR(IF(VLOOKUP($A125,'Eingabe Ergebnis'!$B:$J,5,0)=0,H$2,VLOOKUP($A125,'Eingabe Ergebnis'!$B:$J,5,0)),"Fehler")</f>
        <v>108</v>
      </c>
      <c r="I125" s="155">
        <f>_xlfn.IFERROR(IF(VLOOKUP($A125,'Eingabe Ergebnis'!$B:$J,6,0)=0,I$2,VLOOKUP($A125,'Eingabe Ergebnis'!$B:$J,6,0)),"Fehler")</f>
        <v>108</v>
      </c>
      <c r="J125" s="155">
        <f>_xlfn.IFERROR(IF(VLOOKUP($A125,'Eingabe Ergebnis'!$B:$J,7,0)=0,J$2,VLOOKUP($A125,'Eingabe Ergebnis'!$B:$J,7,0)),"Fehler")</f>
        <v>108</v>
      </c>
      <c r="K125" s="155">
        <f>_xlfn.IFERROR(IF(VLOOKUP($A125,'Eingabe Ergebnis'!$B:$J,8,0)=0,K$2,VLOOKUP($A125,'Eingabe Ergebnis'!$B:$J,8,0)),"Fehler")</f>
        <v>108</v>
      </c>
      <c r="L125" s="155">
        <f>_xlfn.IFERROR(IF(VLOOKUP($A125,'Eingabe Ergebnis'!$B:$J,9,0)=0,L$2,VLOOKUP($A125,'Eingabe Ergebnis'!$B:$J,9,0)),"Fehler")</f>
        <v>0</v>
      </c>
      <c r="M125" s="155">
        <f t="shared" si="17"/>
        <v>540</v>
      </c>
      <c r="N125" s="155">
        <f t="shared" si="18"/>
        <v>108</v>
      </c>
      <c r="O125" s="155">
        <f t="shared" si="19"/>
        <v>0</v>
      </c>
      <c r="P125" s="155">
        <f t="shared" si="20"/>
        <v>432</v>
      </c>
      <c r="Q125" s="155">
        <f>RANK(P125,$P$4:$P273,1)</f>
        <v>120</v>
      </c>
    </row>
    <row r="126" spans="1:17" ht="9" customHeight="1">
      <c r="A126" s="198" t="s">
        <v>408</v>
      </c>
      <c r="B126" s="156" t="s">
        <v>405</v>
      </c>
      <c r="C126" s="156" t="s">
        <v>409</v>
      </c>
      <c r="D126" s="197" t="str">
        <f t="shared" si="21"/>
        <v>Regett, Hildegard</v>
      </c>
      <c r="E126" s="197" t="s">
        <v>564</v>
      </c>
      <c r="F126" s="198" t="s">
        <v>154</v>
      </c>
      <c r="G126" s="155">
        <f>_xlfn.IFERROR(IF(VLOOKUP($A126,'Eingabe Ergebnis'!$B:$J,4,0)=0,G$2,VLOOKUP($A126,'Eingabe Ergebnis'!$B:$J,4,0)),"Fehler")</f>
        <v>108</v>
      </c>
      <c r="H126" s="155">
        <f>_xlfn.IFERROR(IF(VLOOKUP($A126,'Eingabe Ergebnis'!$B:$J,5,0)=0,H$2,VLOOKUP($A126,'Eingabe Ergebnis'!$B:$J,5,0)),"Fehler")</f>
        <v>108</v>
      </c>
      <c r="I126" s="155">
        <f>_xlfn.IFERROR(IF(VLOOKUP($A126,'Eingabe Ergebnis'!$B:$J,6,0)=0,I$2,VLOOKUP($A126,'Eingabe Ergebnis'!$B:$J,6,0)),"Fehler")</f>
        <v>108</v>
      </c>
      <c r="J126" s="155">
        <f>_xlfn.IFERROR(IF(VLOOKUP($A126,'Eingabe Ergebnis'!$B:$J,7,0)=0,J$2,VLOOKUP($A126,'Eingabe Ergebnis'!$B:$J,7,0)),"Fehler")</f>
        <v>108</v>
      </c>
      <c r="K126" s="155">
        <f>_xlfn.IFERROR(IF(VLOOKUP($A126,'Eingabe Ergebnis'!$B:$J,8,0)=0,K$2,VLOOKUP($A126,'Eingabe Ergebnis'!$B:$J,8,0)),"Fehler")</f>
        <v>108</v>
      </c>
      <c r="L126" s="155">
        <f>_xlfn.IFERROR(IF(VLOOKUP($A126,'Eingabe Ergebnis'!$B:$J,9,0)=0,L$2,VLOOKUP($A126,'Eingabe Ergebnis'!$B:$J,9,0)),"Fehler")</f>
        <v>0</v>
      </c>
      <c r="M126" s="155">
        <f t="shared" si="17"/>
        <v>540</v>
      </c>
      <c r="N126" s="155">
        <f t="shared" si="18"/>
        <v>108</v>
      </c>
      <c r="O126" s="155">
        <f t="shared" si="19"/>
        <v>0</v>
      </c>
      <c r="P126" s="155">
        <f t="shared" si="20"/>
        <v>432</v>
      </c>
      <c r="Q126" s="155">
        <f>RANK(P126,$P$4:$P274,1)</f>
        <v>120</v>
      </c>
    </row>
    <row r="127" spans="1:17" ht="9" customHeight="1">
      <c r="A127" s="198" t="s">
        <v>433</v>
      </c>
      <c r="B127" s="156" t="s">
        <v>431</v>
      </c>
      <c r="C127" s="156" t="s">
        <v>225</v>
      </c>
      <c r="D127" s="197" t="str">
        <f t="shared" si="21"/>
        <v>Sander, Frank</v>
      </c>
      <c r="E127" s="197" t="s">
        <v>912</v>
      </c>
      <c r="F127" s="198" t="s">
        <v>25</v>
      </c>
      <c r="G127" s="155">
        <f>_xlfn.IFERROR(IF(VLOOKUP($A127,'Eingabe Ergebnis'!$B:$J,4,0)=0,G$2,VLOOKUP($A127,'Eingabe Ergebnis'!$B:$J,4,0)),"Fehler")</f>
        <v>108</v>
      </c>
      <c r="H127" s="155">
        <f>_xlfn.IFERROR(IF(VLOOKUP($A127,'Eingabe Ergebnis'!$B:$J,5,0)=0,H$2,VLOOKUP($A127,'Eingabe Ergebnis'!$B:$J,5,0)),"Fehler")</f>
        <v>108</v>
      </c>
      <c r="I127" s="155">
        <f>_xlfn.IFERROR(IF(VLOOKUP($A127,'Eingabe Ergebnis'!$B:$J,6,0)=0,I$2,VLOOKUP($A127,'Eingabe Ergebnis'!$B:$J,6,0)),"Fehler")</f>
        <v>108</v>
      </c>
      <c r="J127" s="155">
        <f>_xlfn.IFERROR(IF(VLOOKUP($A127,'Eingabe Ergebnis'!$B:$J,7,0)=0,J$2,VLOOKUP($A127,'Eingabe Ergebnis'!$B:$J,7,0)),"Fehler")</f>
        <v>108</v>
      </c>
      <c r="K127" s="155">
        <f>_xlfn.IFERROR(IF(VLOOKUP($A127,'Eingabe Ergebnis'!$B:$J,8,0)=0,K$2,VLOOKUP($A127,'Eingabe Ergebnis'!$B:$J,8,0)),"Fehler")</f>
        <v>108</v>
      </c>
      <c r="L127" s="155">
        <f>_xlfn.IFERROR(IF(VLOOKUP($A127,'Eingabe Ergebnis'!$B:$J,9,0)=0,L$2,VLOOKUP($A127,'Eingabe Ergebnis'!$B:$J,9,0)),"Fehler")</f>
        <v>0</v>
      </c>
      <c r="M127" s="155">
        <f t="shared" si="17"/>
        <v>540</v>
      </c>
      <c r="N127" s="155">
        <f t="shared" si="18"/>
        <v>108</v>
      </c>
      <c r="O127" s="155">
        <f t="shared" si="19"/>
        <v>0</v>
      </c>
      <c r="P127" s="155">
        <f t="shared" si="20"/>
        <v>432</v>
      </c>
      <c r="Q127" s="155">
        <f>RANK(P127,$P$4:$P275,1)</f>
        <v>120</v>
      </c>
    </row>
    <row r="128" spans="1:17" ht="9" customHeight="1">
      <c r="A128" s="198" t="s">
        <v>787</v>
      </c>
      <c r="B128" s="156" t="s">
        <v>786</v>
      </c>
      <c r="C128" s="156" t="s">
        <v>225</v>
      </c>
      <c r="D128" s="197" t="str">
        <f t="shared" si="21"/>
        <v>Borgemehn, Frank</v>
      </c>
      <c r="E128" s="197" t="s">
        <v>618</v>
      </c>
      <c r="F128" s="198" t="s">
        <v>76</v>
      </c>
      <c r="G128" s="155">
        <f>_xlfn.IFERROR(IF(VLOOKUP($A128,'Eingabe Ergebnis'!$B:$J,4,0)=0,G$2,VLOOKUP($A128,'Eingabe Ergebnis'!$B:$J,4,0)),"Fehler")</f>
        <v>108</v>
      </c>
      <c r="H128" s="155">
        <f>_xlfn.IFERROR(IF(VLOOKUP($A128,'Eingabe Ergebnis'!$B:$J,5,0)=0,H$2,VLOOKUP($A128,'Eingabe Ergebnis'!$B:$J,5,0)),"Fehler")</f>
        <v>108</v>
      </c>
      <c r="I128" s="155">
        <f>_xlfn.IFERROR(IF(VLOOKUP($A128,'Eingabe Ergebnis'!$B:$J,6,0)=0,I$2,VLOOKUP($A128,'Eingabe Ergebnis'!$B:$J,6,0)),"Fehler")</f>
        <v>108</v>
      </c>
      <c r="J128" s="155">
        <f>_xlfn.IFERROR(IF(VLOOKUP($A128,'Eingabe Ergebnis'!$B:$J,7,0)=0,J$2,VLOOKUP($A128,'Eingabe Ergebnis'!$B:$J,7,0)),"Fehler")</f>
        <v>108</v>
      </c>
      <c r="K128" s="155">
        <f>_xlfn.IFERROR(IF(VLOOKUP($A128,'Eingabe Ergebnis'!$B:$J,8,0)=0,K$2,VLOOKUP($A128,'Eingabe Ergebnis'!$B:$J,8,0)),"Fehler")</f>
        <v>108</v>
      </c>
      <c r="L128" s="155">
        <f>_xlfn.IFERROR(IF(VLOOKUP($A128,'Eingabe Ergebnis'!$B:$J,9,0)=0,L$2,VLOOKUP($A128,'Eingabe Ergebnis'!$B:$J,9,0)),"Fehler")</f>
        <v>0</v>
      </c>
      <c r="M128" s="155">
        <f t="shared" si="17"/>
        <v>540</v>
      </c>
      <c r="N128" s="155">
        <f t="shared" si="18"/>
        <v>108</v>
      </c>
      <c r="O128" s="155">
        <f t="shared" si="19"/>
        <v>0</v>
      </c>
      <c r="P128" s="155">
        <f t="shared" si="20"/>
        <v>432</v>
      </c>
      <c r="Q128" s="155">
        <f>RANK(P128,$P$4:$P276,1)</f>
        <v>120</v>
      </c>
    </row>
    <row r="129" spans="1:17" ht="9" customHeight="1">
      <c r="A129" s="198" t="s">
        <v>762</v>
      </c>
      <c r="B129" s="156" t="s">
        <v>489</v>
      </c>
      <c r="C129" s="156" t="s">
        <v>715</v>
      </c>
      <c r="D129" s="197" t="str">
        <f t="shared" si="21"/>
        <v>Stöcken, Manfred</v>
      </c>
      <c r="E129" s="197" t="s">
        <v>618</v>
      </c>
      <c r="F129" s="198" t="s">
        <v>52</v>
      </c>
      <c r="G129" s="155">
        <f>_xlfn.IFERROR(IF(VLOOKUP($A129,'Eingabe Ergebnis'!$B:$J,4,0)=0,G$2,VLOOKUP($A129,'Eingabe Ergebnis'!$B:$J,4,0)),"Fehler")</f>
        <v>108</v>
      </c>
      <c r="H129" s="155">
        <f>_xlfn.IFERROR(IF(VLOOKUP($A129,'Eingabe Ergebnis'!$B:$J,5,0)=0,H$2,VLOOKUP($A129,'Eingabe Ergebnis'!$B:$J,5,0)),"Fehler")</f>
        <v>108</v>
      </c>
      <c r="I129" s="155">
        <f>_xlfn.IFERROR(IF(VLOOKUP($A129,'Eingabe Ergebnis'!$B:$J,6,0)=0,I$2,VLOOKUP($A129,'Eingabe Ergebnis'!$B:$J,6,0)),"Fehler")</f>
        <v>108</v>
      </c>
      <c r="J129" s="155">
        <f>_xlfn.IFERROR(IF(VLOOKUP($A129,'Eingabe Ergebnis'!$B:$J,7,0)=0,J$2,VLOOKUP($A129,'Eingabe Ergebnis'!$B:$J,7,0)),"Fehler")</f>
        <v>108</v>
      </c>
      <c r="K129" s="155">
        <f>_xlfn.IFERROR(IF(VLOOKUP($A129,'Eingabe Ergebnis'!$B:$J,8,0)=0,K$2,VLOOKUP($A129,'Eingabe Ergebnis'!$B:$J,8,0)),"Fehler")</f>
        <v>108</v>
      </c>
      <c r="L129" s="155">
        <f>_xlfn.IFERROR(IF(VLOOKUP($A129,'Eingabe Ergebnis'!$B:$J,9,0)=0,L$2,VLOOKUP($A129,'Eingabe Ergebnis'!$B:$J,9,0)),"Fehler")</f>
        <v>0</v>
      </c>
      <c r="M129" s="155">
        <f t="shared" si="17"/>
        <v>540</v>
      </c>
      <c r="N129" s="155">
        <f t="shared" si="18"/>
        <v>108</v>
      </c>
      <c r="O129" s="155">
        <f t="shared" si="19"/>
        <v>0</v>
      </c>
      <c r="P129" s="155">
        <f t="shared" si="20"/>
        <v>432</v>
      </c>
      <c r="Q129" s="155">
        <f>RANK(P129,$P$4:$P277,1)</f>
        <v>120</v>
      </c>
    </row>
    <row r="130" spans="1:17" ht="9" customHeight="1">
      <c r="A130" s="198" t="s">
        <v>877</v>
      </c>
      <c r="B130" s="156" t="s">
        <v>876</v>
      </c>
      <c r="C130" s="156" t="s">
        <v>54</v>
      </c>
      <c r="D130" s="197" t="str">
        <f t="shared" si="21"/>
        <v>Abt, Holger</v>
      </c>
      <c r="E130" s="197" t="s">
        <v>562</v>
      </c>
      <c r="F130" s="198" t="s">
        <v>25</v>
      </c>
      <c r="G130" s="155">
        <f>_xlfn.IFERROR(IF(VLOOKUP($A130,'Eingabe Ergebnis'!$B:$J,4,0)=0,G$2,VLOOKUP($A130,'Eingabe Ergebnis'!$B:$J,4,0)),"Fehler")</f>
        <v>108</v>
      </c>
      <c r="H130" s="155">
        <f>_xlfn.IFERROR(IF(VLOOKUP($A130,'Eingabe Ergebnis'!$B:$J,5,0)=0,H$2,VLOOKUP($A130,'Eingabe Ergebnis'!$B:$J,5,0)),"Fehler")</f>
        <v>108</v>
      </c>
      <c r="I130" s="155">
        <f>_xlfn.IFERROR(IF(VLOOKUP($A130,'Eingabe Ergebnis'!$B:$J,6,0)=0,I$2,VLOOKUP($A130,'Eingabe Ergebnis'!$B:$J,6,0)),"Fehler")</f>
        <v>108</v>
      </c>
      <c r="J130" s="155">
        <f>_xlfn.IFERROR(IF(VLOOKUP($A130,'Eingabe Ergebnis'!$B:$J,7,0)=0,J$2,VLOOKUP($A130,'Eingabe Ergebnis'!$B:$J,7,0)),"Fehler")</f>
        <v>108</v>
      </c>
      <c r="K130" s="155">
        <f>_xlfn.IFERROR(IF(VLOOKUP($A130,'Eingabe Ergebnis'!$B:$J,8,0)=0,K$2,VLOOKUP($A130,'Eingabe Ergebnis'!$B:$J,8,0)),"Fehler")</f>
        <v>108</v>
      </c>
      <c r="L130" s="155">
        <f>_xlfn.IFERROR(IF(VLOOKUP($A130,'Eingabe Ergebnis'!$B:$J,9,0)=0,L$2,VLOOKUP($A130,'Eingabe Ergebnis'!$B:$J,9,0)),"Fehler")</f>
        <v>0</v>
      </c>
      <c r="M130" s="155">
        <f t="shared" si="17"/>
        <v>540</v>
      </c>
      <c r="N130" s="155">
        <f t="shared" si="18"/>
        <v>108</v>
      </c>
      <c r="O130" s="155">
        <f t="shared" si="19"/>
        <v>0</v>
      </c>
      <c r="P130" s="155">
        <f t="shared" si="20"/>
        <v>432</v>
      </c>
      <c r="Q130" s="155">
        <f>RANK(P130,$P$4:$P278,1)</f>
        <v>120</v>
      </c>
    </row>
    <row r="131" spans="1:17" ht="9" customHeight="1">
      <c r="A131" s="198" t="s">
        <v>410</v>
      </c>
      <c r="B131" s="156" t="s">
        <v>405</v>
      </c>
      <c r="C131" s="156" t="s">
        <v>41</v>
      </c>
      <c r="D131" s="197" t="str">
        <f t="shared" si="21"/>
        <v>Regett, Christian</v>
      </c>
      <c r="E131" s="197" t="s">
        <v>564</v>
      </c>
      <c r="F131" s="198" t="s">
        <v>25</v>
      </c>
      <c r="G131" s="155">
        <f>_xlfn.IFERROR(IF(VLOOKUP($A131,'Eingabe Ergebnis'!$B:$J,4,0)=0,G$2,VLOOKUP($A131,'Eingabe Ergebnis'!$B:$J,4,0)),"Fehler")</f>
        <v>108</v>
      </c>
      <c r="H131" s="155">
        <f>_xlfn.IFERROR(IF(VLOOKUP($A131,'Eingabe Ergebnis'!$B:$J,5,0)=0,H$2,VLOOKUP($A131,'Eingabe Ergebnis'!$B:$J,5,0)),"Fehler")</f>
        <v>108</v>
      </c>
      <c r="I131" s="155">
        <f>_xlfn.IFERROR(IF(VLOOKUP($A131,'Eingabe Ergebnis'!$B:$J,6,0)=0,I$2,VLOOKUP($A131,'Eingabe Ergebnis'!$B:$J,6,0)),"Fehler")</f>
        <v>108</v>
      </c>
      <c r="J131" s="155">
        <f>_xlfn.IFERROR(IF(VLOOKUP($A131,'Eingabe Ergebnis'!$B:$J,7,0)=0,J$2,VLOOKUP($A131,'Eingabe Ergebnis'!$B:$J,7,0)),"Fehler")</f>
        <v>108</v>
      </c>
      <c r="K131" s="155">
        <f>_xlfn.IFERROR(IF(VLOOKUP($A131,'Eingabe Ergebnis'!$B:$J,8,0)=0,K$2,VLOOKUP($A131,'Eingabe Ergebnis'!$B:$J,8,0)),"Fehler")</f>
        <v>108</v>
      </c>
      <c r="L131" s="155">
        <f>_xlfn.IFERROR(IF(VLOOKUP($A131,'Eingabe Ergebnis'!$B:$J,9,0)=0,L$2,VLOOKUP($A131,'Eingabe Ergebnis'!$B:$J,9,0)),"Fehler")</f>
        <v>0</v>
      </c>
      <c r="M131" s="155">
        <f t="shared" si="17"/>
        <v>540</v>
      </c>
      <c r="N131" s="155">
        <f t="shared" si="18"/>
        <v>108</v>
      </c>
      <c r="O131" s="155">
        <f t="shared" si="19"/>
        <v>0</v>
      </c>
      <c r="P131" s="155">
        <f t="shared" si="20"/>
        <v>432</v>
      </c>
      <c r="Q131" s="155">
        <f>RANK(P131,$P$4:$P279,1)</f>
        <v>120</v>
      </c>
    </row>
    <row r="132" spans="1:17" ht="9" customHeight="1">
      <c r="A132" s="198" t="s">
        <v>99</v>
      </c>
      <c r="B132" s="156" t="s">
        <v>100</v>
      </c>
      <c r="C132" s="156" t="s">
        <v>101</v>
      </c>
      <c r="D132" s="197" t="str">
        <f t="shared" si="21"/>
        <v>Buritz, Konrad</v>
      </c>
      <c r="E132" s="197" t="s">
        <v>912</v>
      </c>
      <c r="F132" s="198" t="s">
        <v>76</v>
      </c>
      <c r="G132" s="155">
        <f>_xlfn.IFERROR(IF(VLOOKUP($A132,'Eingabe Ergebnis'!$B:$J,4,0)=0,G$2,VLOOKUP($A132,'Eingabe Ergebnis'!$B:$J,4,0)),"Fehler")</f>
        <v>108</v>
      </c>
      <c r="H132" s="155">
        <f>_xlfn.IFERROR(IF(VLOOKUP($A132,'Eingabe Ergebnis'!$B:$J,5,0)=0,H$2,VLOOKUP($A132,'Eingabe Ergebnis'!$B:$J,5,0)),"Fehler")</f>
        <v>108</v>
      </c>
      <c r="I132" s="155">
        <f>_xlfn.IFERROR(IF(VLOOKUP($A132,'Eingabe Ergebnis'!$B:$J,6,0)=0,I$2,VLOOKUP($A132,'Eingabe Ergebnis'!$B:$J,6,0)),"Fehler")</f>
        <v>108</v>
      </c>
      <c r="J132" s="155">
        <f>_xlfn.IFERROR(IF(VLOOKUP($A132,'Eingabe Ergebnis'!$B:$J,7,0)=0,J$2,VLOOKUP($A132,'Eingabe Ergebnis'!$B:$J,7,0)),"Fehler")</f>
        <v>108</v>
      </c>
      <c r="K132" s="155">
        <f>_xlfn.IFERROR(IF(VLOOKUP($A132,'Eingabe Ergebnis'!$B:$J,8,0)=0,K$2,VLOOKUP($A132,'Eingabe Ergebnis'!$B:$J,8,0)),"Fehler")</f>
        <v>108</v>
      </c>
      <c r="L132" s="155">
        <f>_xlfn.IFERROR(IF(VLOOKUP($A132,'Eingabe Ergebnis'!$B:$J,9,0)=0,L$2,VLOOKUP($A132,'Eingabe Ergebnis'!$B:$J,9,0)),"Fehler")</f>
        <v>0</v>
      </c>
      <c r="M132" s="155">
        <f aca="true" t="shared" si="22" ref="M132:M163">SUM(G132:L132)</f>
        <v>540</v>
      </c>
      <c r="N132" s="155">
        <f aca="true" t="shared" si="23" ref="N132:N157">IF(COUNTIF($G132:$L132,"&gt;0")&gt;=5,LARGE($G132:$L132,1),0)</f>
        <v>108</v>
      </c>
      <c r="O132" s="155">
        <f aca="true" t="shared" si="24" ref="O132:O157">IF(COUNTIF($G132:$L132,"&gt;0")&gt;=6,LARGE($G132:$L132,2),0)</f>
        <v>0</v>
      </c>
      <c r="P132" s="155">
        <f aca="true" t="shared" si="25" ref="P132:P163">M132-N132-O132</f>
        <v>432</v>
      </c>
      <c r="Q132" s="155">
        <f>RANK(P132,$P$4:$P280,1)</f>
        <v>120</v>
      </c>
    </row>
    <row r="133" spans="1:17" ht="9" customHeight="1">
      <c r="A133" s="198" t="s">
        <v>793</v>
      </c>
      <c r="B133" s="156" t="s">
        <v>792</v>
      </c>
      <c r="C133" s="156" t="s">
        <v>794</v>
      </c>
      <c r="D133" s="197" t="str">
        <f t="shared" si="21"/>
        <v>Hiesener, Mathias</v>
      </c>
      <c r="E133" s="197" t="s">
        <v>618</v>
      </c>
      <c r="F133" s="198" t="s">
        <v>25</v>
      </c>
      <c r="G133" s="155">
        <f>_xlfn.IFERROR(IF(VLOOKUP($A133,'Eingabe Ergebnis'!$B:$J,4,0)=0,G$2,VLOOKUP($A133,'Eingabe Ergebnis'!$B:$J,4,0)),"Fehler")</f>
        <v>108</v>
      </c>
      <c r="H133" s="155">
        <f>_xlfn.IFERROR(IF(VLOOKUP($A133,'Eingabe Ergebnis'!$B:$J,5,0)=0,H$2,VLOOKUP($A133,'Eingabe Ergebnis'!$B:$J,5,0)),"Fehler")</f>
        <v>108</v>
      </c>
      <c r="I133" s="155">
        <f>_xlfn.IFERROR(IF(VLOOKUP($A133,'Eingabe Ergebnis'!$B:$J,6,0)=0,I$2,VLOOKUP($A133,'Eingabe Ergebnis'!$B:$J,6,0)),"Fehler")</f>
        <v>108</v>
      </c>
      <c r="J133" s="155">
        <f>_xlfn.IFERROR(IF(VLOOKUP($A133,'Eingabe Ergebnis'!$B:$J,7,0)=0,J$2,VLOOKUP($A133,'Eingabe Ergebnis'!$B:$J,7,0)),"Fehler")</f>
        <v>108</v>
      </c>
      <c r="K133" s="155">
        <f>_xlfn.IFERROR(IF(VLOOKUP($A133,'Eingabe Ergebnis'!$B:$J,8,0)=0,K$2,VLOOKUP($A133,'Eingabe Ergebnis'!$B:$J,8,0)),"Fehler")</f>
        <v>108</v>
      </c>
      <c r="L133" s="155">
        <f>_xlfn.IFERROR(IF(VLOOKUP($A133,'Eingabe Ergebnis'!$B:$J,9,0)=0,L$2,VLOOKUP($A133,'Eingabe Ergebnis'!$B:$J,9,0)),"Fehler")</f>
        <v>0</v>
      </c>
      <c r="M133" s="155">
        <f t="shared" si="22"/>
        <v>540</v>
      </c>
      <c r="N133" s="155">
        <f t="shared" si="23"/>
        <v>108</v>
      </c>
      <c r="O133" s="155">
        <f t="shared" si="24"/>
        <v>0</v>
      </c>
      <c r="P133" s="155">
        <f t="shared" si="25"/>
        <v>432</v>
      </c>
      <c r="Q133" s="155">
        <f>RANK(P133,$P$4:$P281,1)</f>
        <v>120</v>
      </c>
    </row>
    <row r="134" spans="1:17" ht="9" customHeight="1">
      <c r="A134" s="198" t="s">
        <v>891</v>
      </c>
      <c r="B134" s="156" t="s">
        <v>890</v>
      </c>
      <c r="C134" s="156" t="s">
        <v>892</v>
      </c>
      <c r="D134" s="197" t="str">
        <f t="shared" si="21"/>
        <v>von der  Wehl, Alwin</v>
      </c>
      <c r="E134" s="197" t="s">
        <v>956</v>
      </c>
      <c r="F134" s="198" t="s">
        <v>76</v>
      </c>
      <c r="G134" s="155">
        <f>_xlfn.IFERROR(IF(VLOOKUP($A134,'Eingabe Ergebnis'!$B:$J,4,0)=0,G$2,VLOOKUP($A134,'Eingabe Ergebnis'!$B:$J,4,0)),"Fehler")</f>
        <v>108</v>
      </c>
      <c r="H134" s="155">
        <f>_xlfn.IFERROR(IF(VLOOKUP($A134,'Eingabe Ergebnis'!$B:$J,5,0)=0,H$2,VLOOKUP($A134,'Eingabe Ergebnis'!$B:$J,5,0)),"Fehler")</f>
        <v>108</v>
      </c>
      <c r="I134" s="155">
        <f>_xlfn.IFERROR(IF(VLOOKUP($A134,'Eingabe Ergebnis'!$B:$J,6,0)=0,I$2,VLOOKUP($A134,'Eingabe Ergebnis'!$B:$J,6,0)),"Fehler")</f>
        <v>108</v>
      </c>
      <c r="J134" s="155">
        <f>_xlfn.IFERROR(IF(VLOOKUP($A134,'Eingabe Ergebnis'!$B:$J,7,0)=0,J$2,VLOOKUP($A134,'Eingabe Ergebnis'!$B:$J,7,0)),"Fehler")</f>
        <v>108</v>
      </c>
      <c r="K134" s="155">
        <f>_xlfn.IFERROR(IF(VLOOKUP($A134,'Eingabe Ergebnis'!$B:$J,8,0)=0,K$2,VLOOKUP($A134,'Eingabe Ergebnis'!$B:$J,8,0)),"Fehler")</f>
        <v>108</v>
      </c>
      <c r="L134" s="155">
        <f>_xlfn.IFERROR(IF(VLOOKUP($A134,'Eingabe Ergebnis'!$B:$J,9,0)=0,L$2,VLOOKUP($A134,'Eingabe Ergebnis'!$B:$J,9,0)),"Fehler")</f>
        <v>0</v>
      </c>
      <c r="M134" s="155">
        <f t="shared" si="22"/>
        <v>540</v>
      </c>
      <c r="N134" s="155">
        <f t="shared" si="23"/>
        <v>108</v>
      </c>
      <c r="O134" s="155">
        <f t="shared" si="24"/>
        <v>0</v>
      </c>
      <c r="P134" s="155">
        <f t="shared" si="25"/>
        <v>432</v>
      </c>
      <c r="Q134" s="155">
        <f>RANK(P134,$P$4:$P282,1)</f>
        <v>120</v>
      </c>
    </row>
    <row r="135" spans="1:17" ht="9" customHeight="1">
      <c r="A135" s="198" t="s">
        <v>723</v>
      </c>
      <c r="B135" s="156" t="s">
        <v>209</v>
      </c>
      <c r="C135" s="156" t="s">
        <v>81</v>
      </c>
      <c r="D135" s="197" t="str">
        <f t="shared" si="21"/>
        <v>Hartwich, Andreas</v>
      </c>
      <c r="E135" s="197" t="s">
        <v>912</v>
      </c>
      <c r="F135" s="198" t="s">
        <v>76</v>
      </c>
      <c r="G135" s="155">
        <f>_xlfn.IFERROR(IF(VLOOKUP($A135,'Eingabe Ergebnis'!$B:$J,4,0)=0,G$2,VLOOKUP($A135,'Eingabe Ergebnis'!$B:$J,4,0)),"Fehler")</f>
        <v>108</v>
      </c>
      <c r="H135" s="155">
        <f>_xlfn.IFERROR(IF(VLOOKUP($A135,'Eingabe Ergebnis'!$B:$J,5,0)=0,H$2,VLOOKUP($A135,'Eingabe Ergebnis'!$B:$J,5,0)),"Fehler")</f>
        <v>108</v>
      </c>
      <c r="I135" s="155">
        <f>_xlfn.IFERROR(IF(VLOOKUP($A135,'Eingabe Ergebnis'!$B:$J,6,0)=0,I$2,VLOOKUP($A135,'Eingabe Ergebnis'!$B:$J,6,0)),"Fehler")</f>
        <v>108</v>
      </c>
      <c r="J135" s="155">
        <f>_xlfn.IFERROR(IF(VLOOKUP($A135,'Eingabe Ergebnis'!$B:$J,7,0)=0,J$2,VLOOKUP($A135,'Eingabe Ergebnis'!$B:$J,7,0)),"Fehler")</f>
        <v>108</v>
      </c>
      <c r="K135" s="155">
        <f>_xlfn.IFERROR(IF(VLOOKUP($A135,'Eingabe Ergebnis'!$B:$J,8,0)=0,K$2,VLOOKUP($A135,'Eingabe Ergebnis'!$B:$J,8,0)),"Fehler")</f>
        <v>108</v>
      </c>
      <c r="L135" s="155">
        <f>_xlfn.IFERROR(IF(VLOOKUP($A135,'Eingabe Ergebnis'!$B:$J,9,0)=0,L$2,VLOOKUP($A135,'Eingabe Ergebnis'!$B:$J,9,0)),"Fehler")</f>
        <v>0</v>
      </c>
      <c r="M135" s="155">
        <f t="shared" si="22"/>
        <v>540</v>
      </c>
      <c r="N135" s="155">
        <f t="shared" si="23"/>
        <v>108</v>
      </c>
      <c r="O135" s="155">
        <f t="shared" si="24"/>
        <v>0</v>
      </c>
      <c r="P135" s="155">
        <f t="shared" si="25"/>
        <v>432</v>
      </c>
      <c r="Q135" s="155">
        <f>RANK(P135,$P$4:$P283,1)</f>
        <v>120</v>
      </c>
    </row>
    <row r="136" spans="1:17" ht="9" customHeight="1">
      <c r="A136" s="198" t="s">
        <v>894</v>
      </c>
      <c r="B136" s="156" t="s">
        <v>893</v>
      </c>
      <c r="C136" s="156" t="s">
        <v>803</v>
      </c>
      <c r="D136" s="197" t="str">
        <f t="shared" si="21"/>
        <v>Wolff, Brigitte</v>
      </c>
      <c r="E136" s="197" t="s">
        <v>956</v>
      </c>
      <c r="F136" s="198" t="s">
        <v>185</v>
      </c>
      <c r="G136" s="155">
        <f>_xlfn.IFERROR(IF(VLOOKUP($A136,'Eingabe Ergebnis'!$B:$J,4,0)=0,G$2,VLOOKUP($A136,'Eingabe Ergebnis'!$B:$J,4,0)),"Fehler")</f>
        <v>108</v>
      </c>
      <c r="H136" s="155">
        <f>_xlfn.IFERROR(IF(VLOOKUP($A136,'Eingabe Ergebnis'!$B:$J,5,0)=0,H$2,VLOOKUP($A136,'Eingabe Ergebnis'!$B:$J,5,0)),"Fehler")</f>
        <v>108</v>
      </c>
      <c r="I136" s="155">
        <f>_xlfn.IFERROR(IF(VLOOKUP($A136,'Eingabe Ergebnis'!$B:$J,6,0)=0,I$2,VLOOKUP($A136,'Eingabe Ergebnis'!$B:$J,6,0)),"Fehler")</f>
        <v>108</v>
      </c>
      <c r="J136" s="155">
        <f>_xlfn.IFERROR(IF(VLOOKUP($A136,'Eingabe Ergebnis'!$B:$J,7,0)=0,J$2,VLOOKUP($A136,'Eingabe Ergebnis'!$B:$J,7,0)),"Fehler")</f>
        <v>108</v>
      </c>
      <c r="K136" s="155">
        <f>_xlfn.IFERROR(IF(VLOOKUP($A136,'Eingabe Ergebnis'!$B:$J,8,0)=0,K$2,VLOOKUP($A136,'Eingabe Ergebnis'!$B:$J,8,0)),"Fehler")</f>
        <v>108</v>
      </c>
      <c r="L136" s="155">
        <f>_xlfn.IFERROR(IF(VLOOKUP($A136,'Eingabe Ergebnis'!$B:$J,9,0)=0,L$2,VLOOKUP($A136,'Eingabe Ergebnis'!$B:$J,9,0)),"Fehler")</f>
        <v>0</v>
      </c>
      <c r="M136" s="155">
        <f t="shared" si="22"/>
        <v>540</v>
      </c>
      <c r="N136" s="155">
        <f t="shared" si="23"/>
        <v>108</v>
      </c>
      <c r="O136" s="155">
        <f t="shared" si="24"/>
        <v>0</v>
      </c>
      <c r="P136" s="155">
        <f t="shared" si="25"/>
        <v>432</v>
      </c>
      <c r="Q136" s="155">
        <f>RANK(P136,$P$4:$P284,1)</f>
        <v>120</v>
      </c>
    </row>
    <row r="137" spans="1:17" ht="9" customHeight="1">
      <c r="A137" s="198" t="s">
        <v>719</v>
      </c>
      <c r="B137" s="156" t="s">
        <v>413</v>
      </c>
      <c r="C137" s="156" t="s">
        <v>205</v>
      </c>
      <c r="D137" s="197" t="str">
        <f t="shared" si="21"/>
        <v>Reinecke, Uwe</v>
      </c>
      <c r="E137" s="197" t="s">
        <v>912</v>
      </c>
      <c r="F137" s="198" t="s">
        <v>76</v>
      </c>
      <c r="G137" s="155">
        <f>_xlfn.IFERROR(IF(VLOOKUP($A137,'Eingabe Ergebnis'!$B:$J,4,0)=0,G$2,VLOOKUP($A137,'Eingabe Ergebnis'!$B:$J,4,0)),"Fehler")</f>
        <v>108</v>
      </c>
      <c r="H137" s="155">
        <f>_xlfn.IFERROR(IF(VLOOKUP($A137,'Eingabe Ergebnis'!$B:$J,5,0)=0,H$2,VLOOKUP($A137,'Eingabe Ergebnis'!$B:$J,5,0)),"Fehler")</f>
        <v>108</v>
      </c>
      <c r="I137" s="155">
        <f>_xlfn.IFERROR(IF(VLOOKUP($A137,'Eingabe Ergebnis'!$B:$J,6,0)=0,I$2,VLOOKUP($A137,'Eingabe Ergebnis'!$B:$J,6,0)),"Fehler")</f>
        <v>108</v>
      </c>
      <c r="J137" s="155">
        <f>_xlfn.IFERROR(IF(VLOOKUP($A137,'Eingabe Ergebnis'!$B:$J,7,0)=0,J$2,VLOOKUP($A137,'Eingabe Ergebnis'!$B:$J,7,0)),"Fehler")</f>
        <v>108</v>
      </c>
      <c r="K137" s="155">
        <f>_xlfn.IFERROR(IF(VLOOKUP($A137,'Eingabe Ergebnis'!$B:$J,8,0)=0,K$2,VLOOKUP($A137,'Eingabe Ergebnis'!$B:$J,8,0)),"Fehler")</f>
        <v>108</v>
      </c>
      <c r="L137" s="155">
        <f>_xlfn.IFERROR(IF(VLOOKUP($A137,'Eingabe Ergebnis'!$B:$J,9,0)=0,L$2,VLOOKUP($A137,'Eingabe Ergebnis'!$B:$J,9,0)),"Fehler")</f>
        <v>0</v>
      </c>
      <c r="M137" s="155">
        <f t="shared" si="22"/>
        <v>540</v>
      </c>
      <c r="N137" s="155">
        <f t="shared" si="23"/>
        <v>108</v>
      </c>
      <c r="O137" s="155">
        <f t="shared" si="24"/>
        <v>0</v>
      </c>
      <c r="P137" s="155">
        <f t="shared" si="25"/>
        <v>432</v>
      </c>
      <c r="Q137" s="155">
        <f>RANK(P137,$P$4:$P285,1)</f>
        <v>120</v>
      </c>
    </row>
    <row r="138" spans="1:17" ht="9" customHeight="1">
      <c r="A138" s="198" t="s">
        <v>791</v>
      </c>
      <c r="B138" s="156" t="s">
        <v>790</v>
      </c>
      <c r="C138" s="156" t="s">
        <v>41</v>
      </c>
      <c r="D138" s="197" t="str">
        <f t="shared" si="21"/>
        <v>Leinbaum, Christian</v>
      </c>
      <c r="E138" s="197" t="s">
        <v>618</v>
      </c>
      <c r="F138" s="198" t="s">
        <v>25</v>
      </c>
      <c r="G138" s="155">
        <f>_xlfn.IFERROR(IF(VLOOKUP($A138,'Eingabe Ergebnis'!$B:$J,4,0)=0,G$2,VLOOKUP($A138,'Eingabe Ergebnis'!$B:$J,4,0)),"Fehler")</f>
        <v>108</v>
      </c>
      <c r="H138" s="155">
        <f>_xlfn.IFERROR(IF(VLOOKUP($A138,'Eingabe Ergebnis'!$B:$J,5,0)=0,H$2,VLOOKUP($A138,'Eingabe Ergebnis'!$B:$J,5,0)),"Fehler")</f>
        <v>108</v>
      </c>
      <c r="I138" s="155">
        <f>_xlfn.IFERROR(IF(VLOOKUP($A138,'Eingabe Ergebnis'!$B:$J,6,0)=0,I$2,VLOOKUP($A138,'Eingabe Ergebnis'!$B:$J,6,0)),"Fehler")</f>
        <v>108</v>
      </c>
      <c r="J138" s="155">
        <f>_xlfn.IFERROR(IF(VLOOKUP($A138,'Eingabe Ergebnis'!$B:$J,7,0)=0,J$2,VLOOKUP($A138,'Eingabe Ergebnis'!$B:$J,7,0)),"Fehler")</f>
        <v>108</v>
      </c>
      <c r="K138" s="155">
        <f>_xlfn.IFERROR(IF(VLOOKUP($A138,'Eingabe Ergebnis'!$B:$J,8,0)=0,K$2,VLOOKUP($A138,'Eingabe Ergebnis'!$B:$J,8,0)),"Fehler")</f>
        <v>108</v>
      </c>
      <c r="L138" s="155">
        <f>_xlfn.IFERROR(IF(VLOOKUP($A138,'Eingabe Ergebnis'!$B:$J,9,0)=0,L$2,VLOOKUP($A138,'Eingabe Ergebnis'!$B:$J,9,0)),"Fehler")</f>
        <v>0</v>
      </c>
      <c r="M138" s="155">
        <f t="shared" si="22"/>
        <v>540</v>
      </c>
      <c r="N138" s="155">
        <f t="shared" si="23"/>
        <v>108</v>
      </c>
      <c r="O138" s="155">
        <f t="shared" si="24"/>
        <v>0</v>
      </c>
      <c r="P138" s="155">
        <f t="shared" si="25"/>
        <v>432</v>
      </c>
      <c r="Q138" s="155">
        <f>RANK(P138,$P$4:$P286,1)</f>
        <v>120</v>
      </c>
    </row>
    <row r="139" spans="1:17" ht="9" customHeight="1">
      <c r="A139" s="198" t="s">
        <v>795</v>
      </c>
      <c r="B139" s="156" t="s">
        <v>359</v>
      </c>
      <c r="C139" s="156" t="s">
        <v>733</v>
      </c>
      <c r="D139" s="197" t="str">
        <f t="shared" si="21"/>
        <v>Neumann, Nicole</v>
      </c>
      <c r="E139" s="197" t="s">
        <v>618</v>
      </c>
      <c r="F139" s="198" t="s">
        <v>20</v>
      </c>
      <c r="G139" s="155">
        <f>_xlfn.IFERROR(IF(VLOOKUP($A139,'Eingabe Ergebnis'!$B:$J,4,0)=0,G$2,VLOOKUP($A139,'Eingabe Ergebnis'!$B:$J,4,0)),"Fehler")</f>
        <v>108</v>
      </c>
      <c r="H139" s="155">
        <f>_xlfn.IFERROR(IF(VLOOKUP($A139,'Eingabe Ergebnis'!$B:$J,5,0)=0,H$2,VLOOKUP($A139,'Eingabe Ergebnis'!$B:$J,5,0)),"Fehler")</f>
        <v>108</v>
      </c>
      <c r="I139" s="155">
        <f>_xlfn.IFERROR(IF(VLOOKUP($A139,'Eingabe Ergebnis'!$B:$J,6,0)=0,I$2,VLOOKUP($A139,'Eingabe Ergebnis'!$B:$J,6,0)),"Fehler")</f>
        <v>108</v>
      </c>
      <c r="J139" s="155">
        <f>_xlfn.IFERROR(IF(VLOOKUP($A139,'Eingabe Ergebnis'!$B:$J,7,0)=0,J$2,VLOOKUP($A139,'Eingabe Ergebnis'!$B:$J,7,0)),"Fehler")</f>
        <v>108</v>
      </c>
      <c r="K139" s="155">
        <f>_xlfn.IFERROR(IF(VLOOKUP($A139,'Eingabe Ergebnis'!$B:$J,8,0)=0,K$2,VLOOKUP($A139,'Eingabe Ergebnis'!$B:$J,8,0)),"Fehler")</f>
        <v>108</v>
      </c>
      <c r="L139" s="155">
        <f>_xlfn.IFERROR(IF(VLOOKUP($A139,'Eingabe Ergebnis'!$B:$J,9,0)=0,L$2,VLOOKUP($A139,'Eingabe Ergebnis'!$B:$J,9,0)),"Fehler")</f>
        <v>0</v>
      </c>
      <c r="M139" s="155">
        <f t="shared" si="22"/>
        <v>540</v>
      </c>
      <c r="N139" s="155">
        <f t="shared" si="23"/>
        <v>108</v>
      </c>
      <c r="O139" s="155">
        <f t="shared" si="24"/>
        <v>0</v>
      </c>
      <c r="P139" s="155">
        <f t="shared" si="25"/>
        <v>432</v>
      </c>
      <c r="Q139" s="155">
        <f>RANK(P139,$P$4:$P287,1)</f>
        <v>120</v>
      </c>
    </row>
    <row r="140" spans="1:17" ht="9" customHeight="1">
      <c r="A140" s="200" t="s">
        <v>502</v>
      </c>
      <c r="B140" s="165" t="s">
        <v>499</v>
      </c>
      <c r="C140" s="165" t="s">
        <v>503</v>
      </c>
      <c r="D140" s="199" t="str">
        <f t="shared" si="21"/>
        <v>Thomsen, Frithjof</v>
      </c>
      <c r="E140" s="199" t="s">
        <v>618</v>
      </c>
      <c r="F140" s="200" t="s">
        <v>25</v>
      </c>
      <c r="G140" s="155">
        <f>_xlfn.IFERROR(IF(VLOOKUP($A140,'Eingabe Ergebnis'!$B:$J,4,0)=0,G$2,VLOOKUP($A140,'Eingabe Ergebnis'!$B:$J,4,0)),"Fehler")</f>
        <v>108</v>
      </c>
      <c r="H140" s="155">
        <f>_xlfn.IFERROR(IF(VLOOKUP($A140,'Eingabe Ergebnis'!$B:$J,5,0)=0,H$2,VLOOKUP($A140,'Eingabe Ergebnis'!$B:$J,5,0)),"Fehler")</f>
        <v>108</v>
      </c>
      <c r="I140" s="155">
        <f>_xlfn.IFERROR(IF(VLOOKUP($A140,'Eingabe Ergebnis'!$B:$J,6,0)=0,I$2,VLOOKUP($A140,'Eingabe Ergebnis'!$B:$J,6,0)),"Fehler")</f>
        <v>108</v>
      </c>
      <c r="J140" s="155">
        <f>_xlfn.IFERROR(IF(VLOOKUP($A140,'Eingabe Ergebnis'!$B:$J,7,0)=0,J$2,VLOOKUP($A140,'Eingabe Ergebnis'!$B:$J,7,0)),"Fehler")</f>
        <v>108</v>
      </c>
      <c r="K140" s="155">
        <f>_xlfn.IFERROR(IF(VLOOKUP($A140,'Eingabe Ergebnis'!$B:$J,8,0)=0,K$2,VLOOKUP($A140,'Eingabe Ergebnis'!$B:$J,8,0)),"Fehler")</f>
        <v>108</v>
      </c>
      <c r="L140" s="155">
        <f>_xlfn.IFERROR(IF(VLOOKUP($A140,'Eingabe Ergebnis'!$B:$J,9,0)=0,L$2,VLOOKUP($A140,'Eingabe Ergebnis'!$B:$J,9,0)),"Fehler")</f>
        <v>0</v>
      </c>
      <c r="M140" s="164">
        <f t="shared" si="22"/>
        <v>540</v>
      </c>
      <c r="N140" s="164">
        <f t="shared" si="23"/>
        <v>108</v>
      </c>
      <c r="O140" s="164">
        <f t="shared" si="24"/>
        <v>0</v>
      </c>
      <c r="P140" s="164">
        <f t="shared" si="25"/>
        <v>432</v>
      </c>
      <c r="Q140" s="155">
        <f>RANK(P140,$P$4:$P288,1)</f>
        <v>120</v>
      </c>
    </row>
    <row r="141" spans="1:17" ht="9" customHeight="1">
      <c r="A141" s="200" t="s">
        <v>810</v>
      </c>
      <c r="B141" s="165" t="s">
        <v>809</v>
      </c>
      <c r="C141" s="165" t="s">
        <v>804</v>
      </c>
      <c r="D141" s="199" t="str">
        <f t="shared" si="21"/>
        <v>Küper, Thomas </v>
      </c>
      <c r="E141" s="199" t="s">
        <v>562</v>
      </c>
      <c r="F141" s="200" t="s">
        <v>76</v>
      </c>
      <c r="G141" s="155">
        <f>_xlfn.IFERROR(IF(VLOOKUP($A141,'Eingabe Ergebnis'!$B:$J,4,0)=0,G$2,VLOOKUP($A141,'Eingabe Ergebnis'!$B:$J,4,0)),"Fehler")</f>
        <v>108</v>
      </c>
      <c r="H141" s="155">
        <f>_xlfn.IFERROR(IF(VLOOKUP($A141,'Eingabe Ergebnis'!$B:$J,5,0)=0,H$2,VLOOKUP($A141,'Eingabe Ergebnis'!$B:$J,5,0)),"Fehler")</f>
        <v>108</v>
      </c>
      <c r="I141" s="155">
        <f>_xlfn.IFERROR(IF(VLOOKUP($A141,'Eingabe Ergebnis'!$B:$J,6,0)=0,I$2,VLOOKUP($A141,'Eingabe Ergebnis'!$B:$J,6,0)),"Fehler")</f>
        <v>108</v>
      </c>
      <c r="J141" s="155">
        <f>_xlfn.IFERROR(IF(VLOOKUP($A141,'Eingabe Ergebnis'!$B:$J,7,0)=0,J$2,VLOOKUP($A141,'Eingabe Ergebnis'!$B:$J,7,0)),"Fehler")</f>
        <v>108</v>
      </c>
      <c r="K141" s="155">
        <f>_xlfn.IFERROR(IF(VLOOKUP($A141,'Eingabe Ergebnis'!$B:$J,8,0)=0,K$2,VLOOKUP($A141,'Eingabe Ergebnis'!$B:$J,8,0)),"Fehler")</f>
        <v>108</v>
      </c>
      <c r="L141" s="155">
        <f>_xlfn.IFERROR(IF(VLOOKUP($A141,'Eingabe Ergebnis'!$B:$J,9,0)=0,L$2,VLOOKUP($A141,'Eingabe Ergebnis'!$B:$J,9,0)),"Fehler")</f>
        <v>0</v>
      </c>
      <c r="M141" s="164">
        <f t="shared" si="22"/>
        <v>540</v>
      </c>
      <c r="N141" s="164">
        <f t="shared" si="23"/>
        <v>108</v>
      </c>
      <c r="O141" s="164">
        <f t="shared" si="24"/>
        <v>0</v>
      </c>
      <c r="P141" s="164">
        <f t="shared" si="25"/>
        <v>432</v>
      </c>
      <c r="Q141" s="155">
        <f>RANK(P141,$P$4:$P289,1)</f>
        <v>120</v>
      </c>
    </row>
    <row r="142" spans="1:17" ht="9" customHeight="1">
      <c r="A142" s="200" t="s">
        <v>860</v>
      </c>
      <c r="B142" s="165" t="s">
        <v>859</v>
      </c>
      <c r="C142" s="165" t="s">
        <v>343</v>
      </c>
      <c r="D142" s="199" t="str">
        <f t="shared" si="21"/>
        <v>Strottkötter, Andre</v>
      </c>
      <c r="E142" s="199" t="s">
        <v>562</v>
      </c>
      <c r="F142" s="200" t="s">
        <v>25</v>
      </c>
      <c r="G142" s="155">
        <f>_xlfn.IFERROR(IF(VLOOKUP($A142,'Eingabe Ergebnis'!$B:$J,4,0)=0,G$2,VLOOKUP($A142,'Eingabe Ergebnis'!$B:$J,4,0)),"Fehler")</f>
        <v>108</v>
      </c>
      <c r="H142" s="155">
        <f>_xlfn.IFERROR(IF(VLOOKUP($A142,'Eingabe Ergebnis'!$B:$J,5,0)=0,H$2,VLOOKUP($A142,'Eingabe Ergebnis'!$B:$J,5,0)),"Fehler")</f>
        <v>108</v>
      </c>
      <c r="I142" s="155">
        <f>_xlfn.IFERROR(IF(VLOOKUP($A142,'Eingabe Ergebnis'!$B:$J,6,0)=0,I$2,VLOOKUP($A142,'Eingabe Ergebnis'!$B:$J,6,0)),"Fehler")</f>
        <v>108</v>
      </c>
      <c r="J142" s="155">
        <f>_xlfn.IFERROR(IF(VLOOKUP($A142,'Eingabe Ergebnis'!$B:$J,7,0)=0,J$2,VLOOKUP($A142,'Eingabe Ergebnis'!$B:$J,7,0)),"Fehler")</f>
        <v>108</v>
      </c>
      <c r="K142" s="155">
        <f>_xlfn.IFERROR(IF(VLOOKUP($A142,'Eingabe Ergebnis'!$B:$J,8,0)=0,K$2,VLOOKUP($A142,'Eingabe Ergebnis'!$B:$J,8,0)),"Fehler")</f>
        <v>108</v>
      </c>
      <c r="L142" s="155">
        <f>_xlfn.IFERROR(IF(VLOOKUP($A142,'Eingabe Ergebnis'!$B:$J,9,0)=0,L$2,VLOOKUP($A142,'Eingabe Ergebnis'!$B:$J,9,0)),"Fehler")</f>
        <v>0</v>
      </c>
      <c r="M142" s="164">
        <f t="shared" si="22"/>
        <v>540</v>
      </c>
      <c r="N142" s="164">
        <f t="shared" si="23"/>
        <v>108</v>
      </c>
      <c r="O142" s="164">
        <f t="shared" si="24"/>
        <v>0</v>
      </c>
      <c r="P142" s="164">
        <f t="shared" si="25"/>
        <v>432</v>
      </c>
      <c r="Q142" s="155">
        <f>RANK(P142,$P$4:$P290,1)</f>
        <v>120</v>
      </c>
    </row>
    <row r="143" spans="1:17" ht="9" customHeight="1">
      <c r="A143" s="200" t="s">
        <v>500</v>
      </c>
      <c r="B143" s="165" t="s">
        <v>499</v>
      </c>
      <c r="C143" s="165" t="s">
        <v>501</v>
      </c>
      <c r="D143" s="199" t="str">
        <f t="shared" si="21"/>
        <v>Thomsen, Hendrik</v>
      </c>
      <c r="E143" s="199" t="s">
        <v>618</v>
      </c>
      <c r="F143" s="200" t="s">
        <v>25</v>
      </c>
      <c r="G143" s="155">
        <f>_xlfn.IFERROR(IF(VLOOKUP($A143,'Eingabe Ergebnis'!$B:$J,4,0)=0,G$2,VLOOKUP($A143,'Eingabe Ergebnis'!$B:$J,4,0)),"Fehler")</f>
        <v>108</v>
      </c>
      <c r="H143" s="155">
        <f>_xlfn.IFERROR(IF(VLOOKUP($A143,'Eingabe Ergebnis'!$B:$J,5,0)=0,H$2,VLOOKUP($A143,'Eingabe Ergebnis'!$B:$J,5,0)),"Fehler")</f>
        <v>108</v>
      </c>
      <c r="I143" s="155">
        <f>_xlfn.IFERROR(IF(VLOOKUP($A143,'Eingabe Ergebnis'!$B:$J,6,0)=0,I$2,VLOOKUP($A143,'Eingabe Ergebnis'!$B:$J,6,0)),"Fehler")</f>
        <v>108</v>
      </c>
      <c r="J143" s="155">
        <f>_xlfn.IFERROR(IF(VLOOKUP($A143,'Eingabe Ergebnis'!$B:$J,7,0)=0,J$2,VLOOKUP($A143,'Eingabe Ergebnis'!$B:$J,7,0)),"Fehler")</f>
        <v>108</v>
      </c>
      <c r="K143" s="155">
        <f>_xlfn.IFERROR(IF(VLOOKUP($A143,'Eingabe Ergebnis'!$B:$J,8,0)=0,K$2,VLOOKUP($A143,'Eingabe Ergebnis'!$B:$J,8,0)),"Fehler")</f>
        <v>108</v>
      </c>
      <c r="L143" s="155">
        <f>_xlfn.IFERROR(IF(VLOOKUP($A143,'Eingabe Ergebnis'!$B:$J,9,0)=0,L$2,VLOOKUP($A143,'Eingabe Ergebnis'!$B:$J,9,0)),"Fehler")</f>
        <v>0</v>
      </c>
      <c r="M143" s="164">
        <f t="shared" si="22"/>
        <v>540</v>
      </c>
      <c r="N143" s="164">
        <f t="shared" si="23"/>
        <v>108</v>
      </c>
      <c r="O143" s="164">
        <f t="shared" si="24"/>
        <v>0</v>
      </c>
      <c r="P143" s="164">
        <f t="shared" si="25"/>
        <v>432</v>
      </c>
      <c r="Q143" s="155">
        <f>RANK(P143,$P$4:$P291,1)</f>
        <v>120</v>
      </c>
    </row>
    <row r="144" spans="1:17" ht="9" customHeight="1">
      <c r="A144" s="200" t="s">
        <v>788</v>
      </c>
      <c r="B144" s="165" t="s">
        <v>786</v>
      </c>
      <c r="C144" s="165" t="s">
        <v>789</v>
      </c>
      <c r="D144" s="199" t="str">
        <f t="shared" si="21"/>
        <v>Borgemehn, Tristan</v>
      </c>
      <c r="E144" s="199" t="s">
        <v>618</v>
      </c>
      <c r="F144" s="200" t="s">
        <v>17</v>
      </c>
      <c r="G144" s="155">
        <f>_xlfn.IFERROR(IF(VLOOKUP($A144,'Eingabe Ergebnis'!$B:$J,4,0)=0,G$2,VLOOKUP($A144,'Eingabe Ergebnis'!$B:$J,4,0)),"Fehler")</f>
        <v>108</v>
      </c>
      <c r="H144" s="155">
        <f>_xlfn.IFERROR(IF(VLOOKUP($A144,'Eingabe Ergebnis'!$B:$J,5,0)=0,H$2,VLOOKUP($A144,'Eingabe Ergebnis'!$B:$J,5,0)),"Fehler")</f>
        <v>108</v>
      </c>
      <c r="I144" s="155">
        <f>_xlfn.IFERROR(IF(VLOOKUP($A144,'Eingabe Ergebnis'!$B:$J,6,0)=0,I$2,VLOOKUP($A144,'Eingabe Ergebnis'!$B:$J,6,0)),"Fehler")</f>
        <v>108</v>
      </c>
      <c r="J144" s="155">
        <f>_xlfn.IFERROR(IF(VLOOKUP($A144,'Eingabe Ergebnis'!$B:$J,7,0)=0,J$2,VLOOKUP($A144,'Eingabe Ergebnis'!$B:$J,7,0)),"Fehler")</f>
        <v>108</v>
      </c>
      <c r="K144" s="155">
        <f>_xlfn.IFERROR(IF(VLOOKUP($A144,'Eingabe Ergebnis'!$B:$J,8,0)=0,K$2,VLOOKUP($A144,'Eingabe Ergebnis'!$B:$J,8,0)),"Fehler")</f>
        <v>108</v>
      </c>
      <c r="L144" s="155">
        <f>_xlfn.IFERROR(IF(VLOOKUP($A144,'Eingabe Ergebnis'!$B:$J,9,0)=0,L$2,VLOOKUP($A144,'Eingabe Ergebnis'!$B:$J,9,0)),"Fehler")</f>
        <v>0</v>
      </c>
      <c r="M144" s="164">
        <f t="shared" si="22"/>
        <v>540</v>
      </c>
      <c r="N144" s="164">
        <f t="shared" si="23"/>
        <v>108</v>
      </c>
      <c r="O144" s="164">
        <f t="shared" si="24"/>
        <v>0</v>
      </c>
      <c r="P144" s="164">
        <f t="shared" si="25"/>
        <v>432</v>
      </c>
      <c r="Q144" s="155">
        <f>RANK(P144,$P$4:$P292,1)</f>
        <v>120</v>
      </c>
    </row>
    <row r="145" spans="1:17" ht="9" customHeight="1">
      <c r="A145" s="200" t="s">
        <v>829</v>
      </c>
      <c r="B145" s="165" t="s">
        <v>727</v>
      </c>
      <c r="C145" s="165" t="s">
        <v>68</v>
      </c>
      <c r="D145" s="199" t="str">
        <f t="shared" si="21"/>
        <v>Henning, Martina</v>
      </c>
      <c r="E145" s="199" t="s">
        <v>562</v>
      </c>
      <c r="F145" s="200" t="s">
        <v>154</v>
      </c>
      <c r="G145" s="155">
        <f>_xlfn.IFERROR(IF(VLOOKUP($A145,'Eingabe Ergebnis'!$B:$J,4,0)=0,G$2,VLOOKUP($A145,'Eingabe Ergebnis'!$B:$J,4,0)),"Fehler")</f>
        <v>108</v>
      </c>
      <c r="H145" s="155">
        <f>_xlfn.IFERROR(IF(VLOOKUP($A145,'Eingabe Ergebnis'!$B:$J,5,0)=0,H$2,VLOOKUP($A145,'Eingabe Ergebnis'!$B:$J,5,0)),"Fehler")</f>
        <v>108</v>
      </c>
      <c r="I145" s="155">
        <f>_xlfn.IFERROR(IF(VLOOKUP($A145,'Eingabe Ergebnis'!$B:$J,6,0)=0,I$2,VLOOKUP($A145,'Eingabe Ergebnis'!$B:$J,6,0)),"Fehler")</f>
        <v>108</v>
      </c>
      <c r="J145" s="155">
        <f>_xlfn.IFERROR(IF(VLOOKUP($A145,'Eingabe Ergebnis'!$B:$J,7,0)=0,J$2,VLOOKUP($A145,'Eingabe Ergebnis'!$B:$J,7,0)),"Fehler")</f>
        <v>108</v>
      </c>
      <c r="K145" s="155">
        <f>_xlfn.IFERROR(IF(VLOOKUP($A145,'Eingabe Ergebnis'!$B:$J,8,0)=0,K$2,VLOOKUP($A145,'Eingabe Ergebnis'!$B:$J,8,0)),"Fehler")</f>
        <v>108</v>
      </c>
      <c r="L145" s="155">
        <f>_xlfn.IFERROR(IF(VLOOKUP($A145,'Eingabe Ergebnis'!$B:$J,9,0)=0,L$2,VLOOKUP($A145,'Eingabe Ergebnis'!$B:$J,9,0)),"Fehler")</f>
        <v>0</v>
      </c>
      <c r="M145" s="164">
        <f t="shared" si="22"/>
        <v>540</v>
      </c>
      <c r="N145" s="164">
        <f t="shared" si="23"/>
        <v>108</v>
      </c>
      <c r="O145" s="164">
        <f t="shared" si="24"/>
        <v>0</v>
      </c>
      <c r="P145" s="164">
        <f t="shared" si="25"/>
        <v>432</v>
      </c>
      <c r="Q145" s="155">
        <f>RANK(P145,$P$4:$P293,1)</f>
        <v>120</v>
      </c>
    </row>
    <row r="146" spans="1:17" ht="9" customHeight="1">
      <c r="A146" s="200" t="s">
        <v>483</v>
      </c>
      <c r="B146" s="165" t="s">
        <v>484</v>
      </c>
      <c r="C146" s="165" t="s">
        <v>485</v>
      </c>
      <c r="D146" s="199" t="str">
        <f t="shared" si="21"/>
        <v>Stobbe, Horst-Dieter</v>
      </c>
      <c r="E146" s="199" t="s">
        <v>618</v>
      </c>
      <c r="F146" s="200" t="s">
        <v>76</v>
      </c>
      <c r="G146" s="155">
        <f>_xlfn.IFERROR(IF(VLOOKUP($A146,'Eingabe Ergebnis'!$B:$J,4,0)=0,G$2,VLOOKUP($A146,'Eingabe Ergebnis'!$B:$J,4,0)),"Fehler")</f>
        <v>108</v>
      </c>
      <c r="H146" s="155">
        <f>_xlfn.IFERROR(IF(VLOOKUP($A146,'Eingabe Ergebnis'!$B:$J,5,0)=0,H$2,VLOOKUP($A146,'Eingabe Ergebnis'!$B:$J,5,0)),"Fehler")</f>
        <v>108</v>
      </c>
      <c r="I146" s="155">
        <f>_xlfn.IFERROR(IF(VLOOKUP($A146,'Eingabe Ergebnis'!$B:$J,6,0)=0,I$2,VLOOKUP($A146,'Eingabe Ergebnis'!$B:$J,6,0)),"Fehler")</f>
        <v>108</v>
      </c>
      <c r="J146" s="155">
        <f>_xlfn.IFERROR(IF(VLOOKUP($A146,'Eingabe Ergebnis'!$B:$J,7,0)=0,J$2,VLOOKUP($A146,'Eingabe Ergebnis'!$B:$J,7,0)),"Fehler")</f>
        <v>108</v>
      </c>
      <c r="K146" s="155">
        <f>_xlfn.IFERROR(IF(VLOOKUP($A146,'Eingabe Ergebnis'!$B:$J,8,0)=0,K$2,VLOOKUP($A146,'Eingabe Ergebnis'!$B:$J,8,0)),"Fehler")</f>
        <v>108</v>
      </c>
      <c r="L146" s="155">
        <f>_xlfn.IFERROR(IF(VLOOKUP($A146,'Eingabe Ergebnis'!$B:$J,9,0)=0,L$2,VLOOKUP($A146,'Eingabe Ergebnis'!$B:$J,9,0)),"Fehler")</f>
        <v>0</v>
      </c>
      <c r="M146" s="164">
        <f t="shared" si="22"/>
        <v>540</v>
      </c>
      <c r="N146" s="164">
        <f t="shared" si="23"/>
        <v>108</v>
      </c>
      <c r="O146" s="164">
        <f t="shared" si="24"/>
        <v>0</v>
      </c>
      <c r="P146" s="164">
        <f t="shared" si="25"/>
        <v>432</v>
      </c>
      <c r="Q146" s="155">
        <f>RANK(P146,$P$4:$P294,1)</f>
        <v>120</v>
      </c>
    </row>
    <row r="147" spans="1:17" ht="9" customHeight="1">
      <c r="A147" s="200" t="s">
        <v>866</v>
      </c>
      <c r="B147" s="165" t="s">
        <v>861</v>
      </c>
      <c r="C147" s="165" t="s">
        <v>867</v>
      </c>
      <c r="D147" s="199" t="str">
        <f t="shared" si="21"/>
        <v>Hundt, Britta</v>
      </c>
      <c r="E147" s="199" t="s">
        <v>562</v>
      </c>
      <c r="F147" s="200" t="s">
        <v>154</v>
      </c>
      <c r="G147" s="155">
        <f>_xlfn.IFERROR(IF(VLOOKUP($A147,'Eingabe Ergebnis'!$B:$J,4,0)=0,G$2,VLOOKUP($A147,'Eingabe Ergebnis'!$B:$J,4,0)),"Fehler")</f>
        <v>108</v>
      </c>
      <c r="H147" s="155">
        <f>_xlfn.IFERROR(IF(VLOOKUP($A147,'Eingabe Ergebnis'!$B:$J,5,0)=0,H$2,VLOOKUP($A147,'Eingabe Ergebnis'!$B:$J,5,0)),"Fehler")</f>
        <v>108</v>
      </c>
      <c r="I147" s="155">
        <f>_xlfn.IFERROR(IF(VLOOKUP($A147,'Eingabe Ergebnis'!$B:$J,6,0)=0,I$2,VLOOKUP($A147,'Eingabe Ergebnis'!$B:$J,6,0)),"Fehler")</f>
        <v>108</v>
      </c>
      <c r="J147" s="155">
        <f>_xlfn.IFERROR(IF(VLOOKUP($A147,'Eingabe Ergebnis'!$B:$J,7,0)=0,J$2,VLOOKUP($A147,'Eingabe Ergebnis'!$B:$J,7,0)),"Fehler")</f>
        <v>108</v>
      </c>
      <c r="K147" s="155">
        <f>_xlfn.IFERROR(IF(VLOOKUP($A147,'Eingabe Ergebnis'!$B:$J,8,0)=0,K$2,VLOOKUP($A147,'Eingabe Ergebnis'!$B:$J,8,0)),"Fehler")</f>
        <v>108</v>
      </c>
      <c r="L147" s="155">
        <f>_xlfn.IFERROR(IF(VLOOKUP($A147,'Eingabe Ergebnis'!$B:$J,9,0)=0,L$2,VLOOKUP($A147,'Eingabe Ergebnis'!$B:$J,9,0)),"Fehler")</f>
        <v>0</v>
      </c>
      <c r="M147" s="164">
        <f t="shared" si="22"/>
        <v>540</v>
      </c>
      <c r="N147" s="164">
        <f t="shared" si="23"/>
        <v>108</v>
      </c>
      <c r="O147" s="164">
        <f t="shared" si="24"/>
        <v>0</v>
      </c>
      <c r="P147" s="164">
        <f t="shared" si="25"/>
        <v>432</v>
      </c>
      <c r="Q147" s="155">
        <f>RANK(P147,$P$4:$P295,1)</f>
        <v>120</v>
      </c>
    </row>
    <row r="148" spans="1:17" ht="9" customHeight="1">
      <c r="A148" s="200" t="s">
        <v>708</v>
      </c>
      <c r="B148" s="165" t="s">
        <v>493</v>
      </c>
      <c r="C148" s="165" t="s">
        <v>709</v>
      </c>
      <c r="D148" s="199" t="str">
        <f t="shared" si="21"/>
        <v>Stüker, Linda</v>
      </c>
      <c r="E148" s="199" t="s">
        <v>564</v>
      </c>
      <c r="F148" s="200" t="s">
        <v>23</v>
      </c>
      <c r="G148" s="155">
        <f>_xlfn.IFERROR(IF(VLOOKUP($A148,'Eingabe Ergebnis'!$B:$J,4,0)=0,G$2,VLOOKUP($A148,'Eingabe Ergebnis'!$B:$J,4,0)),"Fehler")</f>
        <v>108</v>
      </c>
      <c r="H148" s="155">
        <f>_xlfn.IFERROR(IF(VLOOKUP($A148,'Eingabe Ergebnis'!$B:$J,5,0)=0,H$2,VLOOKUP($A148,'Eingabe Ergebnis'!$B:$J,5,0)),"Fehler")</f>
        <v>108</v>
      </c>
      <c r="I148" s="155">
        <f>_xlfn.IFERROR(IF(VLOOKUP($A148,'Eingabe Ergebnis'!$B:$J,6,0)=0,I$2,VLOOKUP($A148,'Eingabe Ergebnis'!$B:$J,6,0)),"Fehler")</f>
        <v>108</v>
      </c>
      <c r="J148" s="155">
        <f>_xlfn.IFERROR(IF(VLOOKUP($A148,'Eingabe Ergebnis'!$B:$J,7,0)=0,J$2,VLOOKUP($A148,'Eingabe Ergebnis'!$B:$J,7,0)),"Fehler")</f>
        <v>108</v>
      </c>
      <c r="K148" s="155">
        <f>_xlfn.IFERROR(IF(VLOOKUP($A148,'Eingabe Ergebnis'!$B:$J,8,0)=0,K$2,VLOOKUP($A148,'Eingabe Ergebnis'!$B:$J,8,0)),"Fehler")</f>
        <v>108</v>
      </c>
      <c r="L148" s="155">
        <f>_xlfn.IFERROR(IF(VLOOKUP($A148,'Eingabe Ergebnis'!$B:$J,9,0)=0,L$2,VLOOKUP($A148,'Eingabe Ergebnis'!$B:$J,9,0)),"Fehler")</f>
        <v>0</v>
      </c>
      <c r="M148" s="164">
        <f t="shared" si="22"/>
        <v>540</v>
      </c>
      <c r="N148" s="164">
        <f t="shared" si="23"/>
        <v>108</v>
      </c>
      <c r="O148" s="164">
        <f t="shared" si="24"/>
        <v>0</v>
      </c>
      <c r="P148" s="164">
        <f t="shared" si="25"/>
        <v>432</v>
      </c>
      <c r="Q148" s="155">
        <f>RANK(P148,$P$4:$P296,1)</f>
        <v>120</v>
      </c>
    </row>
    <row r="149" spans="1:17" ht="9" customHeight="1">
      <c r="A149" s="200" t="s">
        <v>887</v>
      </c>
      <c r="B149" s="165" t="s">
        <v>886</v>
      </c>
      <c r="C149" s="165" t="s">
        <v>184</v>
      </c>
      <c r="D149" s="199" t="str">
        <f t="shared" si="21"/>
        <v>Radeke, Irmgard</v>
      </c>
      <c r="E149" s="199" t="s">
        <v>956</v>
      </c>
      <c r="F149" s="200" t="s">
        <v>185</v>
      </c>
      <c r="G149" s="155">
        <f>_xlfn.IFERROR(IF(VLOOKUP($A149,'Eingabe Ergebnis'!$B:$J,4,0)=0,G$2,VLOOKUP($A149,'Eingabe Ergebnis'!$B:$J,4,0)),"Fehler")</f>
        <v>108</v>
      </c>
      <c r="H149" s="155">
        <f>_xlfn.IFERROR(IF(VLOOKUP($A149,'Eingabe Ergebnis'!$B:$J,5,0)=0,H$2,VLOOKUP($A149,'Eingabe Ergebnis'!$B:$J,5,0)),"Fehler")</f>
        <v>108</v>
      </c>
      <c r="I149" s="155">
        <f>_xlfn.IFERROR(IF(VLOOKUP($A149,'Eingabe Ergebnis'!$B:$J,6,0)=0,I$2,VLOOKUP($A149,'Eingabe Ergebnis'!$B:$J,6,0)),"Fehler")</f>
        <v>108</v>
      </c>
      <c r="J149" s="155">
        <f>_xlfn.IFERROR(IF(VLOOKUP($A149,'Eingabe Ergebnis'!$B:$J,7,0)=0,J$2,VLOOKUP($A149,'Eingabe Ergebnis'!$B:$J,7,0)),"Fehler")</f>
        <v>108</v>
      </c>
      <c r="K149" s="155">
        <f>_xlfn.IFERROR(IF(VLOOKUP($A149,'Eingabe Ergebnis'!$B:$J,8,0)=0,K$2,VLOOKUP($A149,'Eingabe Ergebnis'!$B:$J,8,0)),"Fehler")</f>
        <v>108</v>
      </c>
      <c r="L149" s="155">
        <f>_xlfn.IFERROR(IF(VLOOKUP($A149,'Eingabe Ergebnis'!$B:$J,9,0)=0,L$2,VLOOKUP($A149,'Eingabe Ergebnis'!$B:$J,9,0)),"Fehler")</f>
        <v>0</v>
      </c>
      <c r="M149" s="164">
        <f t="shared" si="22"/>
        <v>540</v>
      </c>
      <c r="N149" s="164">
        <f t="shared" si="23"/>
        <v>108</v>
      </c>
      <c r="O149" s="164">
        <f t="shared" si="24"/>
        <v>0</v>
      </c>
      <c r="P149" s="164">
        <f t="shared" si="25"/>
        <v>432</v>
      </c>
      <c r="Q149" s="155">
        <f>RANK(P149,$P$4:$P297,1)</f>
        <v>120</v>
      </c>
    </row>
    <row r="150" spans="1:17" ht="9" customHeight="1">
      <c r="A150" s="200" t="s">
        <v>833</v>
      </c>
      <c r="B150" s="165" t="s">
        <v>832</v>
      </c>
      <c r="C150" s="165" t="s">
        <v>834</v>
      </c>
      <c r="D150" s="199" t="str">
        <f t="shared" si="21"/>
        <v>Schulte, Ingo</v>
      </c>
      <c r="E150" s="199" t="s">
        <v>562</v>
      </c>
      <c r="F150" s="200" t="s">
        <v>25</v>
      </c>
      <c r="G150" s="155">
        <f>_xlfn.IFERROR(IF(VLOOKUP($A150,'Eingabe Ergebnis'!$B:$J,4,0)=0,G$2,VLOOKUP($A150,'Eingabe Ergebnis'!$B:$J,4,0)),"Fehler")</f>
        <v>108</v>
      </c>
      <c r="H150" s="155">
        <f>_xlfn.IFERROR(IF(VLOOKUP($A150,'Eingabe Ergebnis'!$B:$J,5,0)=0,H$2,VLOOKUP($A150,'Eingabe Ergebnis'!$B:$J,5,0)),"Fehler")</f>
        <v>108</v>
      </c>
      <c r="I150" s="155">
        <f>_xlfn.IFERROR(IF(VLOOKUP($A150,'Eingabe Ergebnis'!$B:$J,6,0)=0,I$2,VLOOKUP($A150,'Eingabe Ergebnis'!$B:$J,6,0)),"Fehler")</f>
        <v>108</v>
      </c>
      <c r="J150" s="155">
        <f>_xlfn.IFERROR(IF(VLOOKUP($A150,'Eingabe Ergebnis'!$B:$J,7,0)=0,J$2,VLOOKUP($A150,'Eingabe Ergebnis'!$B:$J,7,0)),"Fehler")</f>
        <v>108</v>
      </c>
      <c r="K150" s="155">
        <f>_xlfn.IFERROR(IF(VLOOKUP($A150,'Eingabe Ergebnis'!$B:$J,8,0)=0,K$2,VLOOKUP($A150,'Eingabe Ergebnis'!$B:$J,8,0)),"Fehler")</f>
        <v>108</v>
      </c>
      <c r="L150" s="155">
        <f>_xlfn.IFERROR(IF(VLOOKUP($A150,'Eingabe Ergebnis'!$B:$J,9,0)=0,L$2,VLOOKUP($A150,'Eingabe Ergebnis'!$B:$J,9,0)),"Fehler")</f>
        <v>0</v>
      </c>
      <c r="M150" s="164">
        <f t="shared" si="22"/>
        <v>540</v>
      </c>
      <c r="N150" s="164">
        <f t="shared" si="23"/>
        <v>108</v>
      </c>
      <c r="O150" s="164">
        <f t="shared" si="24"/>
        <v>0</v>
      </c>
      <c r="P150" s="164">
        <f t="shared" si="25"/>
        <v>432</v>
      </c>
      <c r="Q150" s="155">
        <f>RANK(P150,$P$4:$P298,1)</f>
        <v>120</v>
      </c>
    </row>
    <row r="151" spans="1:17" ht="9" customHeight="1">
      <c r="A151" s="200" t="s">
        <v>722</v>
      </c>
      <c r="B151" s="165" t="s">
        <v>215</v>
      </c>
      <c r="C151" s="165" t="s">
        <v>41</v>
      </c>
      <c r="D151" s="199" t="str">
        <f t="shared" si="21"/>
        <v>Hase, Christian</v>
      </c>
      <c r="E151" s="199" t="s">
        <v>912</v>
      </c>
      <c r="F151" s="200" t="s">
        <v>25</v>
      </c>
      <c r="G151" s="155">
        <f>_xlfn.IFERROR(IF(VLOOKUP($A151,'Eingabe Ergebnis'!$B:$J,4,0)=0,G$2,VLOOKUP($A151,'Eingabe Ergebnis'!$B:$J,4,0)),"Fehler")</f>
        <v>108</v>
      </c>
      <c r="H151" s="155">
        <f>_xlfn.IFERROR(IF(VLOOKUP($A151,'Eingabe Ergebnis'!$B:$J,5,0)=0,H$2,VLOOKUP($A151,'Eingabe Ergebnis'!$B:$J,5,0)),"Fehler")</f>
        <v>108</v>
      </c>
      <c r="I151" s="155">
        <f>_xlfn.IFERROR(IF(VLOOKUP($A151,'Eingabe Ergebnis'!$B:$J,6,0)=0,I$2,VLOOKUP($A151,'Eingabe Ergebnis'!$B:$J,6,0)),"Fehler")</f>
        <v>108</v>
      </c>
      <c r="J151" s="155">
        <f>_xlfn.IFERROR(IF(VLOOKUP($A151,'Eingabe Ergebnis'!$B:$J,7,0)=0,J$2,VLOOKUP($A151,'Eingabe Ergebnis'!$B:$J,7,0)),"Fehler")</f>
        <v>108</v>
      </c>
      <c r="K151" s="155">
        <f>_xlfn.IFERROR(IF(VLOOKUP($A151,'Eingabe Ergebnis'!$B:$J,8,0)=0,K$2,VLOOKUP($A151,'Eingabe Ergebnis'!$B:$J,8,0)),"Fehler")</f>
        <v>108</v>
      </c>
      <c r="L151" s="155">
        <f>_xlfn.IFERROR(IF(VLOOKUP($A151,'Eingabe Ergebnis'!$B:$J,9,0)=0,L$2,VLOOKUP($A151,'Eingabe Ergebnis'!$B:$J,9,0)),"Fehler")</f>
        <v>0</v>
      </c>
      <c r="M151" s="164">
        <f t="shared" si="22"/>
        <v>540</v>
      </c>
      <c r="N151" s="164">
        <f t="shared" si="23"/>
        <v>108</v>
      </c>
      <c r="O151" s="164">
        <f t="shared" si="24"/>
        <v>0</v>
      </c>
      <c r="P151" s="164">
        <f t="shared" si="25"/>
        <v>432</v>
      </c>
      <c r="Q151" s="155">
        <f>RANK(P151,$P$4:$P299,1)</f>
        <v>120</v>
      </c>
    </row>
    <row r="152" spans="1:17" ht="9" customHeight="1">
      <c r="A152" s="200" t="s">
        <v>125</v>
      </c>
      <c r="B152" s="165" t="s">
        <v>123</v>
      </c>
      <c r="C152" s="165" t="s">
        <v>126</v>
      </c>
      <c r="D152" s="199" t="str">
        <f t="shared" si="21"/>
        <v>Duhme, Heike</v>
      </c>
      <c r="E152" s="199" t="s">
        <v>564</v>
      </c>
      <c r="F152" s="200" t="s">
        <v>20</v>
      </c>
      <c r="G152" s="155">
        <f>_xlfn.IFERROR(IF(VLOOKUP($A152,'Eingabe Ergebnis'!$B:$J,4,0)=0,G$2,VLOOKUP($A152,'Eingabe Ergebnis'!$B:$J,4,0)),"Fehler")</f>
        <v>108</v>
      </c>
      <c r="H152" s="155">
        <f>_xlfn.IFERROR(IF(VLOOKUP($A152,'Eingabe Ergebnis'!$B:$J,5,0)=0,H$2,VLOOKUP($A152,'Eingabe Ergebnis'!$B:$J,5,0)),"Fehler")</f>
        <v>108</v>
      </c>
      <c r="I152" s="155">
        <f>_xlfn.IFERROR(IF(VLOOKUP($A152,'Eingabe Ergebnis'!$B:$J,6,0)=0,I$2,VLOOKUP($A152,'Eingabe Ergebnis'!$B:$J,6,0)),"Fehler")</f>
        <v>108</v>
      </c>
      <c r="J152" s="155">
        <f>_xlfn.IFERROR(IF(VLOOKUP($A152,'Eingabe Ergebnis'!$B:$J,7,0)=0,J$2,VLOOKUP($A152,'Eingabe Ergebnis'!$B:$J,7,0)),"Fehler")</f>
        <v>108</v>
      </c>
      <c r="K152" s="155">
        <f>_xlfn.IFERROR(IF(VLOOKUP($A152,'Eingabe Ergebnis'!$B:$J,8,0)=0,K$2,VLOOKUP($A152,'Eingabe Ergebnis'!$B:$J,8,0)),"Fehler")</f>
        <v>108</v>
      </c>
      <c r="L152" s="155">
        <f>_xlfn.IFERROR(IF(VLOOKUP($A152,'Eingabe Ergebnis'!$B:$J,9,0)=0,L$2,VLOOKUP($A152,'Eingabe Ergebnis'!$B:$J,9,0)),"Fehler")</f>
        <v>0</v>
      </c>
      <c r="M152" s="164">
        <f t="shared" si="22"/>
        <v>540</v>
      </c>
      <c r="N152" s="164">
        <f t="shared" si="23"/>
        <v>108</v>
      </c>
      <c r="O152" s="164">
        <f t="shared" si="24"/>
        <v>0</v>
      </c>
      <c r="P152" s="164">
        <f t="shared" si="25"/>
        <v>432</v>
      </c>
      <c r="Q152" s="164">
        <f>RANK(P152,$P$4:$P300,1)</f>
        <v>120</v>
      </c>
    </row>
    <row r="153" spans="1:17" ht="9" customHeight="1">
      <c r="A153" s="200" t="s">
        <v>994</v>
      </c>
      <c r="B153" s="165" t="s">
        <v>400</v>
      </c>
      <c r="C153" s="165" t="s">
        <v>208</v>
      </c>
      <c r="D153" s="199" t="s">
        <v>954</v>
      </c>
      <c r="E153" s="199" t="s">
        <v>555</v>
      </c>
      <c r="F153" s="200" t="s">
        <v>52</v>
      </c>
      <c r="G153" s="155">
        <f>_xlfn.IFERROR(IF(VLOOKUP($A153,'Eingabe Ergebnis'!$B:$J,4,0)=0,G$2,VLOOKUP($A153,'Eingabe Ergebnis'!$B:$J,4,0)),"Fehler")</f>
        <v>108</v>
      </c>
      <c r="H153" s="155">
        <f>_xlfn.IFERROR(IF(VLOOKUP($A153,'Eingabe Ergebnis'!$B:$J,5,0)=0,H$2,VLOOKUP($A153,'Eingabe Ergebnis'!$B:$J,5,0)),"Fehler")</f>
        <v>108</v>
      </c>
      <c r="I153" s="155">
        <f>_xlfn.IFERROR(IF(VLOOKUP($A153,'Eingabe Ergebnis'!$B:$J,6,0)=0,I$2,VLOOKUP($A153,'Eingabe Ergebnis'!$B:$J,6,0)),"Fehler")</f>
        <v>108</v>
      </c>
      <c r="J153" s="155">
        <f>_xlfn.IFERROR(IF(VLOOKUP($A153,'Eingabe Ergebnis'!$B:$J,7,0)=0,J$2,VLOOKUP($A153,'Eingabe Ergebnis'!$B:$J,7,0)),"Fehler")</f>
        <v>108</v>
      </c>
      <c r="K153" s="164">
        <f>_xlfn.IFERROR(IF(VLOOKUP($A153,'Eingabe Ergebnis'!$B:$J,8,0)=0,K$2,VLOOKUP($A153,'Eingabe Ergebnis'!$B:$J,8,0)),"Fehler")</f>
        <v>108</v>
      </c>
      <c r="L153" s="164">
        <f>_xlfn.IFERROR(IF(VLOOKUP($A153,'Eingabe Ergebnis'!$B:$J,9,0)=0,L$2,VLOOKUP($A153,'Eingabe Ergebnis'!$B:$J,9,0)),"Fehler")</f>
        <v>0</v>
      </c>
      <c r="M153" s="164">
        <f t="shared" si="22"/>
        <v>540</v>
      </c>
      <c r="N153" s="164">
        <f t="shared" si="23"/>
        <v>108</v>
      </c>
      <c r="O153" s="164">
        <f t="shared" si="24"/>
        <v>0</v>
      </c>
      <c r="P153" s="164">
        <f t="shared" si="25"/>
        <v>432</v>
      </c>
      <c r="Q153" s="164">
        <f>RANK(P153,$P$4:$P301,1)</f>
        <v>120</v>
      </c>
    </row>
    <row r="154" spans="1:17" ht="9" customHeight="1">
      <c r="A154" s="200" t="s">
        <v>294</v>
      </c>
      <c r="B154" s="165" t="s">
        <v>295</v>
      </c>
      <c r="C154" s="165" t="s">
        <v>259</v>
      </c>
      <c r="D154" s="199" t="str">
        <f>B154&amp;", "&amp;C154</f>
        <v>Krüll, Dirk</v>
      </c>
      <c r="E154" s="199" t="s">
        <v>562</v>
      </c>
      <c r="F154" s="200" t="s">
        <v>76</v>
      </c>
      <c r="G154" s="155">
        <f>_xlfn.IFERROR(IF(VLOOKUP($A154,'Eingabe Ergebnis'!$B:$J,4,0)=0,G$2,VLOOKUP($A154,'Eingabe Ergebnis'!$B:$J,4,0)),"Fehler")</f>
        <v>108</v>
      </c>
      <c r="H154" s="155">
        <f>_xlfn.IFERROR(IF(VLOOKUP($A154,'Eingabe Ergebnis'!$B:$J,5,0)=0,H$2,VLOOKUP($A154,'Eingabe Ergebnis'!$B:$J,5,0)),"Fehler")</f>
        <v>108</v>
      </c>
      <c r="I154" s="155">
        <f>_xlfn.IFERROR(IF(VLOOKUP($A154,'Eingabe Ergebnis'!$B:$J,6,0)=0,I$2,VLOOKUP($A154,'Eingabe Ergebnis'!$B:$J,6,0)),"Fehler")</f>
        <v>108</v>
      </c>
      <c r="J154" s="155">
        <f>_xlfn.IFERROR(IF(VLOOKUP($A154,'Eingabe Ergebnis'!$B:$J,7,0)=0,J$2,VLOOKUP($A154,'Eingabe Ergebnis'!$B:$J,7,0)),"Fehler")</f>
        <v>108</v>
      </c>
      <c r="K154" s="164">
        <f>_xlfn.IFERROR(IF(VLOOKUP($A154,'Eingabe Ergebnis'!$B:$J,8,0)=0,K$2,VLOOKUP($A154,'Eingabe Ergebnis'!$B:$J,8,0)),"Fehler")</f>
        <v>108</v>
      </c>
      <c r="L154" s="164">
        <f>_xlfn.IFERROR(IF(VLOOKUP($A154,'Eingabe Ergebnis'!$B:$J,9,0)=0,L$2,VLOOKUP($A154,'Eingabe Ergebnis'!$B:$J,9,0)),"Fehler")</f>
        <v>0</v>
      </c>
      <c r="M154" s="164">
        <f t="shared" si="22"/>
        <v>540</v>
      </c>
      <c r="N154" s="164">
        <f t="shared" si="23"/>
        <v>108</v>
      </c>
      <c r="O154" s="164">
        <f t="shared" si="24"/>
        <v>0</v>
      </c>
      <c r="P154" s="164">
        <f t="shared" si="25"/>
        <v>432</v>
      </c>
      <c r="Q154" s="164">
        <f>RANK(P154,$P$4:$P302,1)</f>
        <v>120</v>
      </c>
    </row>
    <row r="155" spans="1:17" ht="9" customHeight="1">
      <c r="A155" s="200" t="s">
        <v>430</v>
      </c>
      <c r="B155" s="165" t="s">
        <v>431</v>
      </c>
      <c r="C155" s="165" t="s">
        <v>421</v>
      </c>
      <c r="D155" s="199" t="str">
        <f>B155&amp;", "&amp;C155</f>
        <v>Sander, Dieter</v>
      </c>
      <c r="E155" s="199" t="s">
        <v>912</v>
      </c>
      <c r="F155" s="200" t="s">
        <v>52</v>
      </c>
      <c r="G155" s="155">
        <f>_xlfn.IFERROR(IF(VLOOKUP($A155,'Eingabe Ergebnis'!$B:$J,4,0)=0,G$2,VLOOKUP($A155,'Eingabe Ergebnis'!$B:$J,4,0)),"Fehler")</f>
        <v>108</v>
      </c>
      <c r="H155" s="155">
        <f>_xlfn.IFERROR(IF(VLOOKUP($A155,'Eingabe Ergebnis'!$B:$J,5,0)=0,H$2,VLOOKUP($A155,'Eingabe Ergebnis'!$B:$J,5,0)),"Fehler")</f>
        <v>108</v>
      </c>
      <c r="I155" s="155">
        <f>_xlfn.IFERROR(IF(VLOOKUP($A155,'Eingabe Ergebnis'!$B:$J,6,0)=0,I$2,VLOOKUP($A155,'Eingabe Ergebnis'!$B:$J,6,0)),"Fehler")</f>
        <v>108</v>
      </c>
      <c r="J155" s="155">
        <f>_xlfn.IFERROR(IF(VLOOKUP($A155,'Eingabe Ergebnis'!$B:$J,7,0)=0,J$2,VLOOKUP($A155,'Eingabe Ergebnis'!$B:$J,7,0)),"Fehler")</f>
        <v>108</v>
      </c>
      <c r="K155" s="164">
        <f>_xlfn.IFERROR(IF(VLOOKUP($A155,'Eingabe Ergebnis'!$B:$J,8,0)=0,K$2,VLOOKUP($A155,'Eingabe Ergebnis'!$B:$J,8,0)),"Fehler")</f>
        <v>108</v>
      </c>
      <c r="L155" s="164">
        <f>_xlfn.IFERROR(IF(VLOOKUP($A155,'Eingabe Ergebnis'!$B:$J,9,0)=0,L$2,VLOOKUP($A155,'Eingabe Ergebnis'!$B:$J,9,0)),"Fehler")</f>
        <v>0</v>
      </c>
      <c r="M155" s="164">
        <f t="shared" si="22"/>
        <v>540</v>
      </c>
      <c r="N155" s="164">
        <f t="shared" si="23"/>
        <v>108</v>
      </c>
      <c r="O155" s="164">
        <f t="shared" si="24"/>
        <v>0</v>
      </c>
      <c r="P155" s="164">
        <f t="shared" si="25"/>
        <v>432</v>
      </c>
      <c r="Q155" s="164">
        <f>RANK(P155,$P$4:$P303,1)</f>
        <v>120</v>
      </c>
    </row>
    <row r="156" spans="1:17" ht="9" customHeight="1">
      <c r="A156" s="200" t="s">
        <v>686</v>
      </c>
      <c r="B156" s="165" t="s">
        <v>685</v>
      </c>
      <c r="C156" s="165" t="s">
        <v>116</v>
      </c>
      <c r="D156" s="199" t="str">
        <f>B156&amp;", "&amp;C156</f>
        <v>Kolbe, Roman</v>
      </c>
      <c r="E156" s="199" t="s">
        <v>564</v>
      </c>
      <c r="F156" s="200" t="s">
        <v>25</v>
      </c>
      <c r="G156" s="155">
        <f>_xlfn.IFERROR(IF(VLOOKUP($A156,'Eingabe Ergebnis'!$B:$J,4,0)=0,G$2,VLOOKUP($A156,'Eingabe Ergebnis'!$B:$J,4,0)),"Fehler")</f>
        <v>108</v>
      </c>
      <c r="H156" s="155">
        <f>_xlfn.IFERROR(IF(VLOOKUP($A156,'Eingabe Ergebnis'!$B:$J,5,0)=0,H$2,VLOOKUP($A156,'Eingabe Ergebnis'!$B:$J,5,0)),"Fehler")</f>
        <v>108</v>
      </c>
      <c r="I156" s="155">
        <f>_xlfn.IFERROR(IF(VLOOKUP($A156,'Eingabe Ergebnis'!$B:$J,6,0)=0,I$2,VLOOKUP($A156,'Eingabe Ergebnis'!$B:$J,6,0)),"Fehler")</f>
        <v>108</v>
      </c>
      <c r="J156" s="155">
        <f>_xlfn.IFERROR(IF(VLOOKUP($A156,'Eingabe Ergebnis'!$B:$J,7,0)=0,J$2,VLOOKUP($A156,'Eingabe Ergebnis'!$B:$J,7,0)),"Fehler")</f>
        <v>108</v>
      </c>
      <c r="K156" s="164">
        <f>_xlfn.IFERROR(IF(VLOOKUP($A156,'Eingabe Ergebnis'!$B:$J,8,0)=0,K$2,VLOOKUP($A156,'Eingabe Ergebnis'!$B:$J,8,0)),"Fehler")</f>
        <v>108</v>
      </c>
      <c r="L156" s="164">
        <f>_xlfn.IFERROR(IF(VLOOKUP($A156,'Eingabe Ergebnis'!$B:$J,9,0)=0,L$2,VLOOKUP($A156,'Eingabe Ergebnis'!$B:$J,9,0)),"Fehler")</f>
        <v>0</v>
      </c>
      <c r="M156" s="164">
        <f t="shared" si="22"/>
        <v>540</v>
      </c>
      <c r="N156" s="164">
        <f t="shared" si="23"/>
        <v>108</v>
      </c>
      <c r="O156" s="164">
        <f t="shared" si="24"/>
        <v>0</v>
      </c>
      <c r="P156" s="164">
        <f t="shared" si="25"/>
        <v>432</v>
      </c>
      <c r="Q156" s="164">
        <f>RANK(P156,$P$4:$P304,1)</f>
        <v>120</v>
      </c>
    </row>
    <row r="157" spans="1:17" ht="9" customHeight="1">
      <c r="A157" s="164" t="s">
        <v>1044</v>
      </c>
      <c r="B157" s="195"/>
      <c r="C157" s="195"/>
      <c r="D157" s="199" t="s">
        <v>1045</v>
      </c>
      <c r="E157" s="199" t="s">
        <v>555</v>
      </c>
      <c r="F157" s="200" t="s">
        <v>374</v>
      </c>
      <c r="G157" s="164">
        <f>_xlfn.IFERROR(IF(VLOOKUP($A157,'Eingabe Ergebnis'!$B:$J,4,0)=0,G$2,VLOOKUP($A157,'Eingabe Ergebnis'!$B:$J,4,0)),"Fehler")</f>
        <v>129</v>
      </c>
      <c r="H157" s="164">
        <f>_xlfn.IFERROR(IF(VLOOKUP($A157,'Eingabe Ergebnis'!$B:$J,5,0)=0,H$2,VLOOKUP($A157,'Eingabe Ergebnis'!$B:$J,5,0)),"Fehler")</f>
        <v>127</v>
      </c>
      <c r="I157" s="164">
        <f>_xlfn.IFERROR(IF(VLOOKUP($A157,'Eingabe Ergebnis'!$B:$J,6,0)=0,I$2,VLOOKUP($A157,'Eingabe Ergebnis'!$B:$J,6,0)),"Fehler")</f>
        <v>108</v>
      </c>
      <c r="J157" s="164">
        <f>_xlfn.IFERROR(IF(VLOOKUP($A157,'Eingabe Ergebnis'!$B:$J,7,0)=0,J$2,VLOOKUP($A157,'Eingabe Ergebnis'!$B:$J,7,0)),"Fehler")</f>
        <v>120</v>
      </c>
      <c r="K157" s="164">
        <f>_xlfn.IFERROR(IF(VLOOKUP($A157,'Eingabe Ergebnis'!$B:$J,8,0)=0,K$2,VLOOKUP($A157,'Eingabe Ergebnis'!$B:$J,8,0)),"Fehler")</f>
        <v>108</v>
      </c>
      <c r="L157" s="164"/>
      <c r="M157" s="164">
        <f t="shared" si="22"/>
        <v>592</v>
      </c>
      <c r="N157" s="164">
        <f t="shared" si="23"/>
        <v>129</v>
      </c>
      <c r="O157" s="164">
        <f t="shared" si="24"/>
        <v>0</v>
      </c>
      <c r="P157" s="164">
        <f t="shared" si="25"/>
        <v>463</v>
      </c>
      <c r="Q157" s="164">
        <f>RANK(P157,$P$4:$P305,1)</f>
        <v>154</v>
      </c>
    </row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  <row r="1108" ht="9" customHeight="1"/>
    <row r="1109" ht="9" customHeight="1"/>
    <row r="1110" ht="9" customHeight="1"/>
    <row r="1111" ht="9" customHeight="1"/>
    <row r="1112" ht="9" customHeight="1"/>
    <row r="1113" ht="9" customHeight="1"/>
    <row r="1114" ht="9" customHeight="1"/>
    <row r="1115" ht="9" customHeight="1"/>
    <row r="1116" ht="9" customHeight="1"/>
    <row r="1117" ht="9" customHeight="1"/>
    <row r="1118" ht="9" customHeight="1"/>
    <row r="1119" ht="9" customHeight="1"/>
    <row r="1120" ht="9" customHeight="1"/>
    <row r="1121" ht="9" customHeight="1"/>
    <row r="1122" ht="9" customHeight="1"/>
    <row r="1123" ht="9" customHeight="1"/>
    <row r="1124" ht="9" customHeight="1"/>
    <row r="1125" ht="9" customHeight="1"/>
    <row r="1126" ht="9" customHeight="1"/>
    <row r="1127" ht="9" customHeight="1"/>
    <row r="1128" ht="9" customHeight="1"/>
    <row r="1129" ht="9" customHeight="1"/>
    <row r="1130" ht="9" customHeight="1"/>
    <row r="1131" ht="9" customHeight="1"/>
    <row r="1132" ht="9" customHeight="1"/>
    <row r="1133" ht="9" customHeight="1"/>
    <row r="1134" ht="9" customHeight="1"/>
    <row r="1135" ht="9" customHeight="1"/>
    <row r="1136" ht="9" customHeight="1"/>
    <row r="1137" ht="9" customHeight="1"/>
    <row r="1138" ht="9" customHeight="1"/>
    <row r="1139" ht="9" customHeight="1"/>
    <row r="1140" ht="9" customHeight="1"/>
    <row r="1141" ht="9" customHeight="1"/>
    <row r="1142" ht="9" customHeight="1"/>
    <row r="1143" ht="9" customHeight="1"/>
    <row r="1144" ht="9" customHeight="1"/>
    <row r="1145" ht="9" customHeight="1"/>
    <row r="1146" ht="9" customHeight="1"/>
    <row r="1147" ht="9" customHeight="1"/>
    <row r="1148" ht="9" customHeight="1"/>
    <row r="1149" ht="9" customHeight="1"/>
    <row r="1150" ht="9" customHeight="1"/>
    <row r="1151" ht="9" customHeight="1"/>
    <row r="1152" ht="9" customHeight="1"/>
    <row r="1153" ht="9" customHeight="1"/>
    <row r="1154" ht="9" customHeight="1"/>
    <row r="1155" ht="9" customHeight="1"/>
    <row r="1156" ht="9" customHeight="1"/>
    <row r="1157" ht="9" customHeight="1"/>
    <row r="1158" ht="9" customHeight="1"/>
    <row r="1159" ht="9" customHeight="1"/>
    <row r="1160" ht="9" customHeight="1"/>
    <row r="1161" ht="9" customHeight="1"/>
    <row r="1162" ht="9" customHeight="1"/>
    <row r="1163" ht="9" customHeight="1"/>
    <row r="1164" ht="9" customHeight="1"/>
    <row r="1165" ht="9" customHeight="1"/>
    <row r="1166" ht="9" customHeight="1"/>
    <row r="1167" ht="9" customHeight="1"/>
    <row r="1168" ht="9" customHeight="1"/>
    <row r="1169" ht="9" customHeight="1"/>
    <row r="1170" ht="9" customHeight="1"/>
    <row r="1171" ht="9" customHeight="1"/>
    <row r="1172" ht="9" customHeight="1"/>
    <row r="1173" ht="9" customHeight="1"/>
    <row r="1174" ht="9" customHeight="1"/>
    <row r="1175" ht="9" customHeight="1"/>
    <row r="1176" ht="9" customHeight="1"/>
    <row r="1177" ht="9" customHeight="1"/>
    <row r="1178" ht="9" customHeight="1"/>
    <row r="1179" ht="9" customHeight="1"/>
    <row r="1180" ht="9" customHeight="1"/>
    <row r="1181" ht="9" customHeight="1"/>
    <row r="1182" ht="9" customHeight="1"/>
    <row r="1183" ht="9" customHeight="1"/>
    <row r="1184" ht="9" customHeight="1"/>
    <row r="1185" ht="9" customHeight="1"/>
    <row r="1186" ht="9" customHeight="1"/>
    <row r="1187" ht="9" customHeight="1"/>
    <row r="1188" ht="9" customHeight="1"/>
    <row r="1189" ht="9" customHeight="1"/>
    <row r="1190" ht="9" customHeight="1"/>
    <row r="1191" ht="9" customHeight="1"/>
    <row r="1192" ht="9" customHeight="1"/>
    <row r="1193" ht="9" customHeight="1"/>
    <row r="1194" ht="9" customHeight="1"/>
    <row r="1195" ht="9" customHeight="1"/>
    <row r="1196" ht="9" customHeight="1"/>
    <row r="1197" ht="9" customHeight="1"/>
    <row r="1198" ht="9" customHeight="1"/>
    <row r="1199" ht="9" customHeight="1"/>
    <row r="1200" ht="9" customHeight="1"/>
    <row r="1201" ht="9" customHeight="1"/>
    <row r="1202" ht="9" customHeight="1"/>
    <row r="1203" ht="9" customHeight="1"/>
    <row r="1204" ht="9" customHeight="1"/>
    <row r="1205" ht="9" customHeight="1"/>
    <row r="1206" ht="9" customHeight="1"/>
    <row r="1207" ht="9" customHeight="1"/>
    <row r="1208" ht="9" customHeight="1"/>
    <row r="1209" ht="9" customHeight="1"/>
    <row r="1210" ht="9" customHeight="1"/>
    <row r="1211" ht="9" customHeight="1"/>
    <row r="1212" ht="9" customHeight="1"/>
    <row r="1213" ht="9" customHeight="1"/>
    <row r="1214" ht="9" customHeight="1"/>
    <row r="1215" ht="9" customHeight="1"/>
    <row r="1216" ht="9" customHeight="1"/>
    <row r="1217" ht="9" customHeight="1"/>
    <row r="1218" ht="9" customHeight="1"/>
    <row r="1219" ht="9" customHeight="1"/>
    <row r="1220" ht="9" customHeight="1"/>
    <row r="1221" ht="9" customHeight="1"/>
    <row r="1222" ht="9" customHeight="1"/>
    <row r="1223" ht="9" customHeight="1"/>
    <row r="1224" ht="9" customHeight="1"/>
    <row r="1225" ht="9" customHeight="1"/>
    <row r="1226" ht="9" customHeight="1"/>
    <row r="1227" ht="9" customHeight="1"/>
    <row r="1228" ht="9" customHeight="1"/>
    <row r="1229" ht="9" customHeight="1"/>
    <row r="1230" ht="9" customHeight="1"/>
    <row r="1231" ht="9" customHeight="1"/>
    <row r="1232" ht="9" customHeight="1"/>
    <row r="1233" ht="9" customHeight="1"/>
    <row r="1234" ht="9" customHeight="1"/>
    <row r="1235" ht="9" customHeight="1"/>
    <row r="1236" ht="9" customHeight="1"/>
    <row r="1237" ht="9" customHeight="1"/>
    <row r="1238" ht="9" customHeight="1"/>
    <row r="1239" ht="9" customHeight="1"/>
    <row r="1240" ht="9" customHeight="1"/>
    <row r="1241" ht="9" customHeight="1"/>
    <row r="1242" ht="9" customHeight="1"/>
    <row r="1243" ht="9" customHeight="1"/>
    <row r="1244" ht="9" customHeight="1"/>
    <row r="1245" ht="9" customHeight="1"/>
    <row r="1246" ht="9" customHeight="1"/>
    <row r="1247" ht="9" customHeight="1"/>
    <row r="1248" ht="9" customHeight="1"/>
    <row r="1249" ht="9" customHeight="1"/>
    <row r="1250" ht="9" customHeight="1"/>
    <row r="1251" ht="9" customHeight="1"/>
    <row r="1252" ht="9" customHeight="1"/>
    <row r="1253" ht="9" customHeight="1"/>
    <row r="1254" ht="9" customHeight="1"/>
    <row r="1255" ht="9" customHeight="1"/>
    <row r="1256" ht="9" customHeight="1"/>
    <row r="1257" ht="9" customHeight="1"/>
    <row r="1258" ht="9" customHeight="1"/>
    <row r="1259" ht="9" customHeight="1"/>
    <row r="1260" ht="9" customHeight="1"/>
    <row r="1261" ht="9" customHeight="1"/>
    <row r="1262" ht="9" customHeight="1"/>
    <row r="1263" ht="9" customHeight="1"/>
    <row r="1264" ht="9" customHeight="1"/>
    <row r="1265" ht="9" customHeight="1"/>
    <row r="1266" ht="9" customHeight="1"/>
    <row r="1267" ht="9" customHeight="1"/>
    <row r="1268" ht="9" customHeight="1"/>
    <row r="1269" ht="9" customHeight="1"/>
    <row r="1270" ht="9" customHeight="1"/>
    <row r="1271" ht="9" customHeight="1"/>
    <row r="1272" ht="9" customHeight="1"/>
    <row r="1273" ht="9" customHeight="1"/>
    <row r="1274" ht="9" customHeight="1"/>
    <row r="1275" ht="9" customHeight="1"/>
    <row r="1276" ht="9" customHeight="1"/>
    <row r="1277" ht="9" customHeight="1"/>
    <row r="1278" ht="9" customHeight="1"/>
    <row r="1279" ht="9" customHeight="1"/>
    <row r="1280" ht="9" customHeight="1"/>
    <row r="1281" ht="9" customHeight="1"/>
    <row r="1282" ht="9" customHeight="1"/>
    <row r="1283" ht="9" customHeight="1"/>
    <row r="1284" ht="9" customHeight="1"/>
    <row r="1285" ht="9" customHeight="1"/>
    <row r="1286" ht="9" customHeight="1"/>
    <row r="1287" ht="9" customHeight="1"/>
    <row r="1288" ht="9" customHeight="1"/>
    <row r="1289" ht="9" customHeight="1"/>
    <row r="1290" ht="9" customHeight="1"/>
    <row r="1291" ht="9" customHeight="1"/>
    <row r="1292" ht="9" customHeight="1"/>
    <row r="1293" ht="9" customHeight="1"/>
    <row r="1294" ht="9" customHeight="1"/>
    <row r="1295" ht="9" customHeight="1"/>
    <row r="1296" ht="9" customHeight="1"/>
    <row r="1297" ht="9" customHeight="1"/>
    <row r="1298" ht="9" customHeight="1"/>
    <row r="1299" ht="9" customHeight="1"/>
    <row r="1300" ht="9" customHeight="1"/>
    <row r="1301" ht="9" customHeight="1"/>
    <row r="1302" ht="9" customHeight="1"/>
    <row r="1303" ht="9" customHeight="1"/>
    <row r="1304" ht="9" customHeight="1"/>
    <row r="1305" ht="9" customHeight="1"/>
    <row r="1306" ht="9" customHeight="1"/>
    <row r="1307" ht="9" customHeight="1"/>
    <row r="1308" ht="9" customHeight="1"/>
    <row r="1309" ht="9" customHeight="1"/>
    <row r="1310" ht="9" customHeight="1"/>
    <row r="1311" ht="9" customHeight="1"/>
    <row r="1312" ht="9" customHeight="1"/>
    <row r="1313" ht="9" customHeight="1"/>
    <row r="1314" ht="9" customHeight="1"/>
    <row r="1315" ht="9" customHeight="1"/>
    <row r="1316" ht="9" customHeight="1"/>
    <row r="1317" ht="9" customHeight="1"/>
    <row r="1318" ht="9" customHeight="1"/>
    <row r="1319" ht="9" customHeight="1"/>
    <row r="1320" ht="9" customHeight="1"/>
    <row r="1321" ht="9" customHeight="1"/>
    <row r="1322" ht="9" customHeight="1"/>
    <row r="1323" ht="9" customHeight="1"/>
    <row r="1324" ht="9" customHeight="1"/>
    <row r="1325" ht="9" customHeight="1"/>
    <row r="1326" ht="9" customHeight="1"/>
    <row r="1327" ht="9" customHeight="1"/>
    <row r="1328" ht="9" customHeight="1"/>
    <row r="1329" ht="9" customHeight="1"/>
    <row r="1330" ht="9" customHeight="1"/>
    <row r="1331" ht="9" customHeight="1"/>
    <row r="1332" ht="9" customHeight="1"/>
    <row r="1333" ht="9" customHeight="1"/>
    <row r="1334" ht="9" customHeight="1"/>
    <row r="1335" ht="9" customHeight="1"/>
    <row r="1336" ht="9" customHeight="1"/>
    <row r="1337" ht="9" customHeight="1"/>
    <row r="1338" ht="9" customHeight="1"/>
    <row r="1339" ht="9" customHeight="1"/>
    <row r="1340" ht="9" customHeight="1"/>
    <row r="1341" ht="9" customHeight="1"/>
    <row r="1342" ht="9" customHeight="1"/>
    <row r="1343" ht="9" customHeight="1"/>
    <row r="1344" ht="9" customHeight="1"/>
    <row r="1345" ht="9" customHeight="1"/>
    <row r="1346" ht="9" customHeight="1"/>
    <row r="1347" ht="9" customHeight="1"/>
    <row r="1348" ht="9" customHeight="1"/>
    <row r="1349" ht="9" customHeight="1"/>
    <row r="1350" ht="9" customHeight="1"/>
    <row r="1351" ht="9" customHeight="1"/>
    <row r="1352" ht="9" customHeight="1"/>
    <row r="1353" ht="9" customHeight="1"/>
    <row r="1354" ht="9" customHeight="1"/>
    <row r="1355" ht="9" customHeight="1"/>
    <row r="1356" ht="9" customHeight="1"/>
    <row r="1357" ht="9" customHeight="1"/>
    <row r="1358" ht="9" customHeight="1"/>
    <row r="1359" ht="9" customHeight="1"/>
    <row r="1360" ht="9" customHeight="1"/>
    <row r="1361" ht="9" customHeight="1"/>
    <row r="1362" ht="9" customHeight="1"/>
    <row r="1363" ht="9" customHeight="1"/>
    <row r="1364" ht="9" customHeight="1"/>
    <row r="1365" ht="9" customHeight="1"/>
    <row r="1366" ht="9" customHeight="1"/>
    <row r="1367" ht="9" customHeight="1"/>
    <row r="1368" ht="9" customHeight="1"/>
    <row r="1369" ht="9" customHeight="1"/>
    <row r="1370" ht="9" customHeight="1"/>
    <row r="1371" ht="9" customHeight="1"/>
    <row r="1372" ht="9" customHeight="1"/>
    <row r="1373" ht="9" customHeight="1"/>
    <row r="1374" ht="9" customHeight="1"/>
    <row r="1375" ht="9" customHeight="1"/>
    <row r="1376" ht="9" customHeight="1"/>
    <row r="1377" ht="9" customHeight="1"/>
    <row r="1378" ht="9" customHeight="1"/>
    <row r="1379" ht="9" customHeight="1"/>
    <row r="1380" ht="9" customHeight="1"/>
    <row r="1381" ht="9" customHeight="1"/>
    <row r="1382" ht="9" customHeight="1"/>
    <row r="1383" ht="9" customHeight="1"/>
    <row r="1384" ht="9" customHeight="1"/>
    <row r="1385" ht="9" customHeight="1"/>
    <row r="1386" ht="9" customHeight="1"/>
    <row r="1387" ht="9" customHeight="1"/>
    <row r="1388" ht="9" customHeight="1"/>
    <row r="1389" ht="9" customHeight="1"/>
    <row r="1390" ht="9" customHeight="1"/>
    <row r="1391" ht="9" customHeight="1"/>
    <row r="1392" ht="9" customHeight="1"/>
    <row r="1393" ht="9" customHeight="1"/>
    <row r="1394" ht="9" customHeight="1"/>
    <row r="1395" ht="9" customHeight="1"/>
    <row r="1396" ht="9" customHeight="1"/>
    <row r="1397" ht="9" customHeight="1"/>
    <row r="1398" ht="9" customHeight="1"/>
    <row r="1399" ht="9" customHeight="1"/>
    <row r="1400" ht="9" customHeight="1"/>
    <row r="1401" ht="9" customHeight="1"/>
    <row r="1402" ht="9" customHeight="1"/>
    <row r="1403" ht="9" customHeight="1"/>
    <row r="1404" ht="9" customHeight="1"/>
    <row r="1405" ht="9" customHeight="1"/>
    <row r="1406" ht="9" customHeight="1"/>
    <row r="1407" ht="9" customHeight="1"/>
    <row r="1408" ht="9" customHeight="1"/>
    <row r="1409" ht="9" customHeight="1"/>
    <row r="1410" ht="9" customHeight="1"/>
    <row r="1411" ht="9" customHeight="1"/>
    <row r="1412" ht="9" customHeight="1"/>
    <row r="1413" ht="9" customHeight="1"/>
    <row r="1414" ht="9" customHeight="1"/>
    <row r="1415" ht="9" customHeight="1"/>
    <row r="1416" ht="9" customHeight="1"/>
    <row r="1417" ht="9" customHeight="1"/>
    <row r="1418" ht="9" customHeight="1"/>
    <row r="1419" ht="9" customHeight="1"/>
    <row r="1420" ht="9" customHeight="1"/>
    <row r="1421" ht="9" customHeight="1"/>
    <row r="1422" ht="9" customHeight="1"/>
    <row r="1423" ht="9" customHeight="1"/>
    <row r="1424" ht="9" customHeight="1"/>
    <row r="1425" ht="9" customHeight="1"/>
    <row r="1426" ht="9" customHeight="1"/>
    <row r="1427" ht="9" customHeight="1"/>
    <row r="1428" ht="9" customHeight="1"/>
    <row r="1429" ht="9" customHeight="1"/>
    <row r="1430" ht="9" customHeight="1"/>
    <row r="1431" ht="9" customHeight="1"/>
    <row r="1432" ht="9" customHeight="1"/>
    <row r="1433" ht="9" customHeight="1"/>
    <row r="1434" ht="9" customHeight="1"/>
    <row r="1435" ht="9" customHeight="1"/>
    <row r="1436" ht="9" customHeight="1"/>
    <row r="1437" ht="9" customHeight="1"/>
    <row r="1438" ht="9" customHeight="1"/>
    <row r="1439" ht="9" customHeight="1"/>
    <row r="1440" ht="9" customHeight="1"/>
    <row r="1441" ht="9" customHeight="1"/>
    <row r="1442" ht="9" customHeight="1"/>
    <row r="1443" ht="9" customHeight="1"/>
    <row r="1444" ht="9" customHeight="1"/>
    <row r="1445" ht="9" customHeight="1"/>
    <row r="1446" ht="9" customHeight="1"/>
    <row r="1447" ht="9" customHeight="1"/>
    <row r="1448" ht="9" customHeight="1"/>
    <row r="1449" ht="9" customHeight="1"/>
    <row r="1450" ht="9" customHeight="1"/>
    <row r="1451" ht="9" customHeight="1"/>
    <row r="1452" ht="9" customHeight="1"/>
    <row r="1453" ht="9" customHeight="1"/>
    <row r="1454" ht="9" customHeight="1"/>
    <row r="1455" ht="9" customHeight="1"/>
    <row r="1456" ht="9" customHeight="1"/>
    <row r="1457" ht="9" customHeight="1"/>
    <row r="1458" ht="9" customHeight="1"/>
    <row r="1459" ht="9" customHeight="1"/>
    <row r="1460" ht="9" customHeight="1"/>
    <row r="1461" ht="9" customHeight="1"/>
    <row r="1462" ht="9" customHeight="1"/>
    <row r="1463" ht="9" customHeight="1"/>
    <row r="1464" ht="9" customHeight="1"/>
    <row r="1465" ht="9" customHeight="1"/>
    <row r="1466" ht="9" customHeight="1"/>
    <row r="1467" ht="9" customHeight="1"/>
    <row r="1468" ht="9" customHeight="1"/>
    <row r="1469" ht="9" customHeight="1"/>
    <row r="1470" ht="9" customHeight="1"/>
    <row r="1471" ht="9" customHeight="1"/>
    <row r="1472" ht="9" customHeight="1"/>
    <row r="1473" ht="9" customHeight="1"/>
    <row r="1474" ht="9" customHeight="1"/>
    <row r="1475" ht="9" customHeight="1"/>
    <row r="1476" ht="9" customHeight="1"/>
    <row r="1477" ht="9" customHeight="1"/>
    <row r="1478" ht="9" customHeight="1"/>
    <row r="1479" ht="9" customHeight="1"/>
    <row r="1480" ht="9" customHeight="1"/>
    <row r="1481" ht="9" customHeight="1"/>
    <row r="1482" ht="9" customHeight="1"/>
    <row r="1483" ht="9" customHeight="1"/>
    <row r="1484" ht="9" customHeight="1"/>
    <row r="1485" ht="9" customHeight="1"/>
    <row r="1486" ht="9" customHeight="1"/>
    <row r="1487" ht="9" customHeight="1"/>
    <row r="1488" ht="9" customHeight="1"/>
    <row r="1489" ht="9" customHeight="1"/>
    <row r="1490" ht="9" customHeight="1"/>
    <row r="1491" ht="9" customHeight="1"/>
    <row r="1492" ht="9" customHeight="1"/>
    <row r="1493" ht="9" customHeight="1"/>
    <row r="1494" ht="9" customHeight="1"/>
    <row r="1495" ht="9" customHeight="1"/>
    <row r="1496" ht="9" customHeight="1"/>
    <row r="1497" ht="9" customHeight="1"/>
    <row r="1498" ht="9" customHeight="1"/>
    <row r="1499" ht="9" customHeight="1"/>
    <row r="1500" ht="9" customHeight="1"/>
    <row r="1501" ht="9" customHeight="1"/>
    <row r="1502" ht="9" customHeight="1"/>
    <row r="1503" ht="9" customHeight="1"/>
    <row r="1504" ht="9" customHeight="1"/>
    <row r="1505" ht="9" customHeight="1"/>
    <row r="1506" ht="9" customHeight="1"/>
    <row r="1507" ht="9" customHeight="1"/>
    <row r="1508" ht="9" customHeight="1"/>
    <row r="1509" ht="9" customHeight="1"/>
    <row r="1510" ht="9" customHeight="1"/>
    <row r="1511" ht="9" customHeight="1"/>
    <row r="1512" ht="9" customHeight="1"/>
    <row r="1513" ht="9" customHeight="1"/>
    <row r="1514" ht="9" customHeight="1"/>
    <row r="1515" ht="9" customHeight="1"/>
    <row r="1516" ht="9" customHeight="1"/>
    <row r="1517" ht="9" customHeight="1"/>
    <row r="1518" ht="9" customHeight="1"/>
    <row r="1519" ht="9" customHeight="1"/>
    <row r="1520" ht="9" customHeight="1"/>
    <row r="1521" ht="9" customHeight="1"/>
    <row r="1522" ht="9" customHeight="1"/>
    <row r="1523" ht="9" customHeight="1"/>
    <row r="1524" ht="9" customHeight="1"/>
    <row r="1525" ht="9" customHeight="1"/>
    <row r="1526" ht="9" customHeight="1"/>
    <row r="1527" ht="9" customHeight="1"/>
    <row r="1528" ht="9" customHeight="1"/>
    <row r="1529" ht="9" customHeight="1"/>
    <row r="1530" ht="9" customHeight="1"/>
    <row r="1531" ht="9" customHeight="1"/>
    <row r="1532" ht="9" customHeight="1"/>
    <row r="1533" ht="9" customHeight="1"/>
    <row r="1534" ht="9" customHeight="1"/>
    <row r="1535" ht="9" customHeight="1"/>
    <row r="1536" ht="9" customHeight="1"/>
    <row r="1537" ht="9" customHeight="1"/>
    <row r="1538" ht="9" customHeight="1"/>
    <row r="1539" ht="9" customHeight="1"/>
    <row r="1540" ht="9" customHeight="1"/>
    <row r="1541" ht="9" customHeight="1"/>
    <row r="1542" ht="9" customHeight="1"/>
    <row r="1543" ht="9" customHeight="1"/>
    <row r="1544" ht="9" customHeight="1"/>
    <row r="1545" ht="9" customHeight="1"/>
    <row r="1546" ht="9" customHeight="1"/>
    <row r="1547" ht="9" customHeight="1"/>
    <row r="1548" ht="9" customHeight="1"/>
    <row r="1549" ht="9" customHeight="1"/>
    <row r="1550" ht="9" customHeight="1"/>
    <row r="1551" ht="9" customHeight="1"/>
    <row r="1552" ht="9" customHeight="1"/>
    <row r="1553" ht="9" customHeight="1"/>
    <row r="1554" ht="9" customHeight="1"/>
    <row r="1555" ht="9" customHeight="1"/>
    <row r="1556" ht="9" customHeight="1"/>
    <row r="1557" ht="9" customHeight="1"/>
    <row r="1558" ht="9" customHeight="1"/>
    <row r="1559" ht="9" customHeight="1"/>
    <row r="1560" ht="9" customHeight="1"/>
    <row r="1561" ht="9" customHeight="1"/>
    <row r="1562" ht="9" customHeight="1"/>
    <row r="1563" ht="9" customHeight="1"/>
    <row r="1564" ht="9" customHeight="1"/>
    <row r="1565" ht="9" customHeight="1"/>
    <row r="1566" ht="9" customHeight="1"/>
    <row r="1567" ht="9" customHeight="1"/>
    <row r="1568" ht="9" customHeight="1"/>
    <row r="1569" ht="9" customHeight="1"/>
    <row r="1570" ht="9" customHeight="1"/>
    <row r="1571" ht="9" customHeight="1"/>
    <row r="1572" ht="9" customHeight="1"/>
    <row r="1573" ht="9" customHeight="1"/>
    <row r="1574" ht="9" customHeight="1"/>
    <row r="1575" ht="9" customHeight="1"/>
    <row r="1576" ht="9" customHeight="1"/>
    <row r="1577" ht="9" customHeight="1"/>
    <row r="1578" ht="9" customHeight="1"/>
    <row r="1579" ht="9" customHeight="1"/>
    <row r="1580" ht="9" customHeight="1"/>
    <row r="1581" ht="9" customHeight="1"/>
    <row r="1582" ht="9" customHeight="1"/>
    <row r="1583" ht="9" customHeight="1"/>
    <row r="1584" ht="9" customHeight="1"/>
    <row r="1585" ht="9" customHeight="1"/>
    <row r="1586" ht="9" customHeight="1"/>
    <row r="1587" ht="9" customHeight="1"/>
    <row r="1588" ht="9" customHeight="1"/>
    <row r="1589" ht="9" customHeight="1"/>
    <row r="1590" ht="9" customHeight="1"/>
    <row r="1591" ht="9" customHeight="1"/>
    <row r="1592" ht="9" customHeight="1"/>
    <row r="1593" ht="9" customHeight="1"/>
    <row r="1594" ht="9" customHeight="1"/>
    <row r="1595" ht="9" customHeight="1"/>
    <row r="1596" ht="9" customHeight="1"/>
    <row r="1597" ht="9" customHeight="1"/>
    <row r="1598" ht="9" customHeight="1"/>
    <row r="1599" ht="9" customHeight="1"/>
    <row r="1600" ht="9" customHeight="1"/>
    <row r="1601" ht="9" customHeight="1"/>
    <row r="1602" ht="9" customHeight="1"/>
    <row r="1603" ht="9" customHeight="1"/>
    <row r="1604" ht="9" customHeight="1"/>
    <row r="1605" ht="9" customHeight="1"/>
    <row r="1606" ht="9" customHeight="1"/>
    <row r="1607" ht="9" customHeight="1"/>
    <row r="1608" ht="9" customHeight="1"/>
    <row r="1609" ht="9" customHeight="1"/>
    <row r="1610" ht="9" customHeight="1"/>
    <row r="1611" ht="9" customHeight="1"/>
    <row r="1612" ht="9" customHeight="1"/>
    <row r="1613" ht="9" customHeight="1"/>
    <row r="1614" ht="9" customHeight="1"/>
    <row r="1615" ht="9" customHeight="1"/>
    <row r="1616" ht="9" customHeight="1"/>
    <row r="1617" ht="9" customHeight="1"/>
    <row r="1618" ht="9" customHeight="1"/>
    <row r="1619" ht="9" customHeight="1"/>
    <row r="1620" ht="9" customHeight="1"/>
    <row r="1621" ht="9" customHeight="1"/>
    <row r="1622" ht="9" customHeight="1"/>
    <row r="1623" ht="9" customHeight="1"/>
    <row r="1624" ht="9" customHeight="1"/>
    <row r="1625" ht="9" customHeight="1"/>
    <row r="1626" ht="9" customHeight="1"/>
    <row r="1627" ht="9" customHeight="1"/>
    <row r="1628" ht="9" customHeight="1"/>
    <row r="1629" ht="9" customHeight="1"/>
    <row r="1630" ht="9" customHeight="1"/>
    <row r="1631" ht="9" customHeight="1"/>
    <row r="1632" ht="9" customHeight="1"/>
    <row r="1633" ht="9" customHeight="1"/>
    <row r="1634" ht="9" customHeight="1"/>
    <row r="1635" ht="9" customHeight="1"/>
    <row r="1636" ht="9" customHeight="1"/>
    <row r="1637" ht="9" customHeight="1"/>
    <row r="1638" ht="9" customHeight="1"/>
    <row r="1639" ht="9" customHeight="1"/>
    <row r="1640" ht="9" customHeight="1"/>
    <row r="1641" ht="9" customHeight="1"/>
    <row r="1642" ht="9" customHeight="1"/>
    <row r="1643" ht="9" customHeight="1"/>
    <row r="1644" ht="9" customHeight="1"/>
    <row r="1645" ht="9" customHeight="1"/>
    <row r="1646" ht="9" customHeight="1"/>
    <row r="1647" ht="9" customHeight="1"/>
    <row r="1648" ht="9" customHeight="1"/>
    <row r="1649" ht="9" customHeight="1"/>
    <row r="1650" ht="9" customHeight="1"/>
    <row r="1651" ht="9" customHeight="1"/>
    <row r="1652" ht="9" customHeight="1"/>
    <row r="1653" ht="9" customHeight="1"/>
    <row r="1654" ht="9" customHeight="1"/>
    <row r="1655" ht="9" customHeight="1"/>
    <row r="1656" ht="9" customHeight="1"/>
    <row r="1657" ht="9" customHeight="1"/>
    <row r="1658" ht="9" customHeight="1"/>
    <row r="1659" ht="9" customHeight="1"/>
    <row r="1660" ht="9" customHeight="1"/>
    <row r="1661" ht="9" customHeight="1"/>
    <row r="1662" ht="9" customHeight="1"/>
    <row r="1663" ht="9" customHeight="1"/>
    <row r="1664" ht="9" customHeight="1"/>
    <row r="1665" ht="9" customHeight="1"/>
    <row r="1666" ht="9" customHeight="1"/>
    <row r="1667" ht="9" customHeight="1"/>
    <row r="1668" ht="9" customHeight="1"/>
    <row r="1669" ht="9" customHeight="1"/>
    <row r="1670" ht="9" customHeight="1"/>
    <row r="1671" ht="9" customHeight="1"/>
    <row r="1672" ht="9" customHeight="1"/>
    <row r="1673" ht="9" customHeight="1"/>
    <row r="1674" ht="9" customHeight="1"/>
    <row r="1675" ht="9" customHeight="1"/>
    <row r="1676" ht="9" customHeight="1"/>
    <row r="1677" ht="9" customHeight="1"/>
    <row r="1678" ht="9" customHeight="1"/>
    <row r="1679" ht="9" customHeight="1"/>
    <row r="1680" ht="9" customHeight="1"/>
    <row r="1681" ht="9" customHeight="1"/>
    <row r="1682" ht="9" customHeight="1"/>
    <row r="1683" ht="9" customHeight="1"/>
    <row r="1684" ht="9" customHeight="1"/>
    <row r="1685" ht="9" customHeight="1"/>
    <row r="1686" ht="9" customHeight="1"/>
    <row r="1687" ht="9" customHeight="1"/>
    <row r="1688" ht="9" customHeight="1"/>
    <row r="1689" ht="9" customHeight="1"/>
    <row r="1690" ht="9" customHeight="1"/>
    <row r="1691" ht="9" customHeight="1"/>
    <row r="1692" ht="9" customHeight="1"/>
    <row r="1693" ht="9" customHeight="1"/>
    <row r="1694" ht="9" customHeight="1"/>
    <row r="1695" ht="9" customHeight="1"/>
    <row r="1696" ht="9" customHeight="1"/>
    <row r="1697" ht="9" customHeight="1"/>
    <row r="1698" ht="9" customHeight="1"/>
    <row r="1699" ht="9" customHeight="1"/>
    <row r="1700" ht="9" customHeight="1"/>
    <row r="1701" ht="9" customHeight="1"/>
    <row r="1702" ht="9" customHeight="1"/>
    <row r="1703" ht="9" customHeight="1"/>
    <row r="1704" ht="9" customHeight="1"/>
    <row r="1705" ht="9" customHeight="1"/>
    <row r="1706" ht="9" customHeight="1"/>
    <row r="1707" ht="9" customHeight="1"/>
    <row r="1708" ht="9" customHeight="1"/>
    <row r="1709" ht="9" customHeight="1"/>
    <row r="1710" ht="9" customHeight="1"/>
    <row r="1711" ht="9" customHeight="1"/>
    <row r="1712" ht="9" customHeight="1"/>
    <row r="1713" ht="9" customHeight="1"/>
    <row r="1714" ht="9" customHeight="1"/>
    <row r="1715" ht="9" customHeight="1"/>
    <row r="1716" ht="9" customHeight="1"/>
    <row r="1717" ht="9" customHeight="1"/>
    <row r="1718" ht="9" customHeight="1"/>
    <row r="1719" ht="9" customHeight="1"/>
    <row r="1720" ht="9" customHeight="1"/>
    <row r="1721" ht="9" customHeight="1"/>
    <row r="1722" ht="9" customHeight="1"/>
    <row r="1723" ht="9" customHeight="1"/>
    <row r="1724" ht="9" customHeight="1"/>
    <row r="1725" ht="9" customHeight="1"/>
    <row r="1726" ht="9" customHeight="1"/>
    <row r="1727" ht="9" customHeight="1"/>
    <row r="1728" ht="9" customHeight="1"/>
    <row r="1729" ht="9" customHeight="1"/>
    <row r="1730" ht="9" customHeight="1"/>
    <row r="1731" ht="9" customHeight="1"/>
    <row r="1732" ht="9" customHeight="1"/>
    <row r="1733" ht="9" customHeight="1"/>
    <row r="1734" ht="9" customHeight="1"/>
    <row r="1735" ht="9" customHeight="1"/>
    <row r="1736" ht="9" customHeight="1"/>
    <row r="1737" ht="9" customHeight="1"/>
    <row r="1738" ht="9" customHeight="1"/>
    <row r="1739" ht="9" customHeight="1"/>
    <row r="1740" ht="9" customHeight="1"/>
    <row r="1741" ht="9" customHeight="1"/>
    <row r="1742" ht="9" customHeight="1"/>
    <row r="1743" ht="9" customHeight="1"/>
    <row r="1744" ht="9" customHeight="1"/>
    <row r="1745" ht="9" customHeight="1"/>
    <row r="1746" ht="9" customHeight="1"/>
    <row r="1747" ht="9" customHeight="1"/>
    <row r="1748" ht="9" customHeight="1"/>
    <row r="1749" ht="9" customHeight="1"/>
    <row r="1750" ht="9" customHeight="1"/>
    <row r="1751" ht="9" customHeight="1"/>
    <row r="1752" ht="9" customHeight="1"/>
    <row r="1753" ht="9" customHeight="1"/>
    <row r="1754" ht="9" customHeight="1"/>
    <row r="1755" ht="9" customHeight="1"/>
    <row r="1756" ht="9" customHeight="1"/>
    <row r="1757" ht="9" customHeight="1"/>
    <row r="1758" ht="9" customHeight="1"/>
    <row r="1759" ht="9" customHeight="1"/>
    <row r="1760" ht="9" customHeight="1"/>
    <row r="1761" ht="9" customHeight="1"/>
    <row r="1762" ht="9" customHeight="1"/>
    <row r="1763" ht="9" customHeight="1"/>
    <row r="1764" ht="9" customHeight="1"/>
    <row r="1765" ht="9" customHeight="1"/>
    <row r="1766" ht="9" customHeight="1"/>
    <row r="1767" ht="9" customHeight="1"/>
    <row r="1768" ht="9" customHeight="1"/>
    <row r="1769" ht="9" customHeight="1"/>
    <row r="1770" ht="9" customHeight="1"/>
    <row r="1771" ht="9" customHeight="1"/>
    <row r="1772" ht="9" customHeight="1"/>
    <row r="1773" ht="9" customHeight="1"/>
    <row r="1774" ht="9" customHeight="1"/>
    <row r="1775" ht="9" customHeight="1"/>
    <row r="1776" ht="9" customHeight="1"/>
    <row r="1777" ht="9" customHeight="1"/>
    <row r="1778" ht="9" customHeight="1"/>
    <row r="1779" ht="9" customHeight="1"/>
    <row r="1780" ht="9" customHeight="1"/>
    <row r="1781" ht="9" customHeight="1"/>
    <row r="1782" ht="9" customHeight="1"/>
    <row r="1783" ht="9" customHeight="1"/>
    <row r="1784" ht="9" customHeight="1"/>
    <row r="1785" ht="9" customHeight="1"/>
    <row r="1786" ht="9" customHeight="1"/>
    <row r="1787" ht="9" customHeight="1"/>
    <row r="1788" ht="9" customHeight="1"/>
    <row r="1789" ht="9" customHeight="1"/>
    <row r="1790" ht="9" customHeight="1"/>
    <row r="1791" ht="9" customHeight="1"/>
    <row r="1792" ht="9" customHeight="1"/>
    <row r="1793" ht="9" customHeight="1"/>
    <row r="1794" ht="9" customHeight="1"/>
    <row r="1795" ht="9" customHeight="1"/>
    <row r="1796" ht="9" customHeight="1"/>
    <row r="1797" ht="9" customHeight="1"/>
    <row r="1798" ht="9" customHeight="1"/>
    <row r="1799" ht="9" customHeight="1"/>
    <row r="1800" ht="9" customHeight="1"/>
    <row r="1801" ht="9" customHeight="1"/>
    <row r="1802" ht="9" customHeight="1"/>
    <row r="1803" ht="9" customHeight="1"/>
    <row r="1804" ht="9" customHeight="1"/>
    <row r="1805" ht="9" customHeight="1"/>
    <row r="1806" ht="9" customHeight="1"/>
    <row r="1807" ht="9" customHeight="1"/>
    <row r="1808" ht="9" customHeight="1"/>
    <row r="1809" ht="9" customHeight="1"/>
    <row r="1810" ht="9" customHeight="1"/>
    <row r="1811" ht="9" customHeight="1"/>
    <row r="1812" ht="9" customHeight="1"/>
    <row r="1813" ht="9" customHeight="1"/>
    <row r="1814" ht="9" customHeight="1"/>
    <row r="1815" ht="9" customHeight="1"/>
    <row r="1816" ht="9" customHeight="1"/>
    <row r="1817" ht="9" customHeight="1"/>
    <row r="1818" ht="9" customHeight="1"/>
    <row r="1819" ht="9" customHeight="1"/>
    <row r="1820" ht="9" customHeight="1"/>
    <row r="1821" ht="9" customHeight="1"/>
    <row r="1822" ht="9" customHeight="1"/>
    <row r="1823" ht="9" customHeight="1"/>
    <row r="1824" ht="9" customHeight="1"/>
    <row r="1825" ht="9" customHeight="1"/>
    <row r="1826" ht="9" customHeight="1"/>
    <row r="1827" ht="9" customHeight="1"/>
    <row r="1828" ht="9" customHeight="1"/>
    <row r="1829" ht="9" customHeight="1"/>
    <row r="1830" ht="9" customHeight="1"/>
    <row r="1831" ht="9" customHeight="1"/>
    <row r="1832" ht="9" customHeight="1"/>
    <row r="1833" ht="9" customHeight="1"/>
    <row r="1834" ht="9" customHeight="1"/>
    <row r="1835" ht="9" customHeight="1"/>
    <row r="1836" ht="9" customHeight="1"/>
    <row r="1837" ht="9" customHeight="1"/>
    <row r="1838" ht="9" customHeight="1"/>
    <row r="1839" ht="9" customHeight="1"/>
    <row r="1840" ht="9" customHeight="1"/>
    <row r="1841" ht="9" customHeight="1"/>
    <row r="1842" ht="9" customHeight="1"/>
    <row r="1843" ht="9" customHeight="1"/>
    <row r="1844" ht="9" customHeight="1"/>
    <row r="1845" ht="9" customHeight="1"/>
    <row r="1846" ht="9" customHeight="1"/>
    <row r="1847" ht="9" customHeight="1"/>
    <row r="1848" ht="9" customHeight="1"/>
    <row r="1849" ht="9" customHeight="1"/>
    <row r="1850" ht="9" customHeight="1"/>
    <row r="1851" ht="9" customHeight="1"/>
    <row r="1852" ht="9" customHeight="1"/>
    <row r="1853" ht="9" customHeight="1"/>
    <row r="1854" ht="9" customHeight="1"/>
    <row r="1855" ht="9" customHeight="1"/>
    <row r="1856" ht="9" customHeight="1"/>
    <row r="1857" ht="9" customHeight="1"/>
    <row r="1858" ht="9" customHeight="1"/>
    <row r="1859" ht="9" customHeight="1"/>
    <row r="1860" ht="9" customHeight="1"/>
    <row r="1861" ht="9" customHeight="1"/>
    <row r="1862" ht="9" customHeight="1"/>
    <row r="1863" ht="9" customHeight="1"/>
    <row r="1864" ht="9" customHeight="1"/>
    <row r="1865" ht="9" customHeight="1"/>
    <row r="1866" ht="9" customHeight="1"/>
    <row r="1867" ht="9" customHeight="1"/>
    <row r="1868" ht="9" customHeight="1"/>
    <row r="1869" ht="9" customHeight="1"/>
    <row r="1870" ht="9" customHeight="1"/>
    <row r="1871" ht="9" customHeight="1"/>
    <row r="1872" ht="9" customHeight="1"/>
    <row r="1873" ht="9" customHeight="1"/>
    <row r="1874" ht="9" customHeight="1"/>
    <row r="1875" ht="9" customHeight="1"/>
    <row r="1876" ht="9" customHeight="1"/>
    <row r="1877" ht="9" customHeight="1"/>
    <row r="1878" ht="9" customHeight="1"/>
    <row r="1879" ht="9" customHeight="1"/>
    <row r="1880" ht="9" customHeight="1"/>
    <row r="1881" ht="9" customHeight="1"/>
    <row r="1882" ht="9" customHeight="1"/>
    <row r="1883" ht="9" customHeight="1"/>
    <row r="1884" ht="9" customHeight="1"/>
    <row r="1885" ht="9" customHeight="1"/>
    <row r="1886" ht="9" customHeight="1"/>
    <row r="1887" ht="9" customHeight="1"/>
    <row r="1888" ht="9" customHeight="1"/>
    <row r="1889" ht="9" customHeight="1"/>
    <row r="1890" ht="9" customHeight="1"/>
    <row r="1891" ht="9" customHeight="1"/>
    <row r="1892" ht="9" customHeight="1"/>
    <row r="1893" ht="9" customHeight="1"/>
    <row r="1894" ht="9" customHeight="1"/>
    <row r="1895" ht="9" customHeight="1"/>
    <row r="1896" ht="9" customHeight="1"/>
    <row r="1897" ht="9" customHeight="1"/>
    <row r="1898" ht="9" customHeight="1"/>
    <row r="1899" ht="9" customHeight="1"/>
    <row r="1900" ht="9" customHeight="1"/>
    <row r="1901" ht="9" customHeight="1"/>
    <row r="1902" ht="9" customHeight="1"/>
    <row r="1903" ht="9" customHeight="1"/>
    <row r="1904" ht="9" customHeight="1"/>
    <row r="1905" ht="9" customHeight="1"/>
    <row r="1906" ht="9" customHeight="1"/>
    <row r="1907" ht="9" customHeight="1"/>
    <row r="1908" ht="9" customHeight="1"/>
    <row r="1909" ht="9" customHeight="1"/>
    <row r="1910" ht="9" customHeight="1"/>
    <row r="1911" ht="9" customHeight="1"/>
    <row r="1912" ht="9" customHeight="1"/>
    <row r="1913" ht="9" customHeight="1"/>
    <row r="1914" ht="9" customHeight="1"/>
    <row r="1915" ht="9" customHeight="1"/>
    <row r="1916" ht="9" customHeight="1"/>
    <row r="1917" ht="9" customHeight="1"/>
    <row r="1918" ht="9" customHeight="1"/>
    <row r="1919" ht="9" customHeight="1"/>
    <row r="1920" ht="9" customHeight="1"/>
    <row r="1921" ht="9" customHeight="1"/>
    <row r="1922" ht="9" customHeight="1"/>
    <row r="1923" ht="9" customHeight="1"/>
    <row r="1924" ht="9" customHeight="1"/>
    <row r="1925" ht="9" customHeight="1"/>
    <row r="1926" ht="9" customHeight="1"/>
    <row r="1927" ht="9" customHeight="1"/>
    <row r="1928" ht="9" customHeight="1"/>
    <row r="1929" ht="9" customHeight="1"/>
    <row r="1930" ht="9" customHeight="1"/>
    <row r="1931" ht="9" customHeight="1"/>
    <row r="1932" ht="9" customHeight="1"/>
    <row r="1933" ht="9" customHeight="1"/>
    <row r="1934" ht="9" customHeight="1"/>
    <row r="1935" ht="9" customHeight="1"/>
    <row r="1936" ht="9" customHeight="1"/>
    <row r="1937" ht="9" customHeight="1"/>
    <row r="1938" ht="9" customHeight="1"/>
    <row r="1939" ht="9" customHeight="1"/>
    <row r="1940" ht="9" customHeight="1"/>
    <row r="1941" ht="9" customHeight="1"/>
    <row r="1942" ht="9" customHeight="1"/>
    <row r="1943" ht="9" customHeight="1"/>
    <row r="1944" ht="9" customHeight="1"/>
    <row r="1945" ht="9" customHeight="1"/>
    <row r="1946" ht="9" customHeight="1"/>
    <row r="1947" ht="9" customHeight="1"/>
    <row r="1948" ht="9" customHeight="1"/>
    <row r="1949" ht="9" customHeight="1"/>
    <row r="1950" ht="9" customHeight="1"/>
    <row r="1951" ht="9" customHeight="1"/>
    <row r="1952" ht="9" customHeight="1"/>
    <row r="1953" ht="9" customHeight="1"/>
    <row r="1954" ht="9" customHeight="1"/>
    <row r="1955" ht="9" customHeight="1"/>
    <row r="1956" ht="9" customHeight="1"/>
    <row r="1957" ht="9" customHeight="1"/>
    <row r="1958" ht="9" customHeight="1"/>
    <row r="1959" ht="9" customHeight="1"/>
    <row r="1960" ht="9" customHeight="1"/>
    <row r="1961" ht="9" customHeight="1"/>
    <row r="1962" ht="9" customHeight="1"/>
    <row r="1963" ht="9" customHeight="1"/>
    <row r="1964" ht="9" customHeight="1"/>
    <row r="1965" ht="9" customHeight="1"/>
    <row r="1966" ht="9" customHeight="1"/>
    <row r="1967" ht="9" customHeight="1"/>
    <row r="1968" ht="9" customHeight="1"/>
    <row r="1969" ht="9" customHeight="1"/>
    <row r="1970" ht="9" customHeight="1"/>
    <row r="1971" ht="9" customHeight="1"/>
    <row r="1972" ht="9" customHeight="1"/>
    <row r="1973" ht="9" customHeight="1"/>
    <row r="1974" ht="9" customHeight="1"/>
    <row r="1975" ht="9" customHeight="1"/>
    <row r="1976" ht="9" customHeight="1"/>
    <row r="1977" ht="9" customHeight="1"/>
    <row r="1978" ht="9" customHeight="1"/>
    <row r="1979" ht="9" customHeight="1"/>
    <row r="1980" ht="9" customHeight="1"/>
    <row r="1981" ht="9" customHeight="1"/>
    <row r="1982" ht="9" customHeight="1"/>
    <row r="1983" ht="9" customHeight="1"/>
    <row r="1984" ht="9" customHeight="1"/>
    <row r="1985" ht="9" customHeight="1"/>
    <row r="1986" ht="9" customHeight="1"/>
    <row r="1987" ht="9" customHeight="1"/>
    <row r="1988" ht="9" customHeight="1"/>
    <row r="1989" ht="9" customHeight="1"/>
    <row r="1990" ht="9" customHeight="1"/>
    <row r="1991" ht="9" customHeight="1"/>
    <row r="1992" ht="9" customHeight="1"/>
    <row r="1993" ht="9" customHeight="1"/>
    <row r="1994" ht="9" customHeight="1"/>
    <row r="1995" ht="9" customHeight="1"/>
    <row r="1996" ht="9" customHeight="1"/>
    <row r="1997" ht="9" customHeight="1"/>
    <row r="1998" ht="9" customHeight="1"/>
    <row r="1999" ht="9" customHeight="1"/>
    <row r="2000" ht="9" customHeight="1"/>
    <row r="2001" ht="9" customHeight="1"/>
    <row r="2002" ht="9" customHeight="1"/>
    <row r="2003" ht="9" customHeight="1"/>
    <row r="2004" ht="9" customHeight="1"/>
    <row r="2005" ht="9" customHeight="1"/>
    <row r="2006" ht="9" customHeight="1"/>
    <row r="2007" ht="9" customHeight="1"/>
    <row r="2008" ht="9" customHeight="1"/>
    <row r="2009" ht="9" customHeight="1"/>
    <row r="2010" ht="9" customHeight="1"/>
    <row r="2011" ht="9" customHeight="1"/>
    <row r="2012" ht="9" customHeight="1"/>
    <row r="2013" ht="9" customHeight="1"/>
    <row r="2014" ht="9" customHeight="1"/>
    <row r="2015" ht="9" customHeight="1"/>
    <row r="2016" ht="9" customHeight="1"/>
    <row r="2017" ht="9" customHeight="1"/>
    <row r="2018" ht="9" customHeight="1"/>
    <row r="2019" ht="9" customHeight="1"/>
    <row r="2020" ht="9" customHeight="1"/>
    <row r="2021" ht="9" customHeight="1"/>
    <row r="2022" ht="9" customHeight="1"/>
    <row r="2023" ht="9" customHeight="1"/>
    <row r="2024" ht="9" customHeight="1"/>
    <row r="2025" ht="9" customHeight="1"/>
    <row r="2026" ht="9" customHeight="1"/>
    <row r="2027" ht="9" customHeight="1"/>
    <row r="2028" ht="9" customHeight="1"/>
    <row r="2029" ht="9" customHeight="1"/>
    <row r="2030" ht="9" customHeight="1"/>
    <row r="2031" ht="9" customHeight="1"/>
    <row r="2032" ht="9" customHeight="1"/>
    <row r="2033" ht="9" customHeight="1"/>
    <row r="2034" ht="9" customHeight="1"/>
    <row r="2035" ht="9" customHeight="1"/>
    <row r="2036" ht="9" customHeight="1"/>
    <row r="2037" ht="9" customHeight="1"/>
    <row r="2038" ht="9" customHeight="1"/>
    <row r="2039" ht="9" customHeight="1"/>
    <row r="2040" ht="9" customHeight="1"/>
    <row r="2041" ht="9" customHeight="1"/>
    <row r="2042" ht="9" customHeight="1"/>
    <row r="2043" ht="9" customHeight="1"/>
    <row r="2044" ht="9" customHeight="1"/>
    <row r="2045" ht="9" customHeight="1"/>
    <row r="2046" ht="9" customHeight="1"/>
    <row r="2047" ht="9" customHeight="1"/>
    <row r="2048" ht="9" customHeight="1"/>
    <row r="2049" ht="9" customHeight="1"/>
    <row r="2050" ht="9" customHeight="1"/>
    <row r="2051" ht="9" customHeight="1"/>
    <row r="2052" ht="9" customHeight="1"/>
    <row r="2053" ht="9" customHeight="1"/>
    <row r="2054" ht="9" customHeight="1"/>
    <row r="2055" ht="9" customHeight="1"/>
    <row r="2056" ht="9" customHeight="1"/>
    <row r="2057" ht="9" customHeight="1"/>
    <row r="2058" ht="9" customHeight="1"/>
    <row r="2059" ht="9" customHeight="1"/>
    <row r="2060" ht="9" customHeight="1"/>
    <row r="2061" ht="9" customHeight="1"/>
    <row r="2062" ht="9" customHeight="1"/>
    <row r="2063" ht="9" customHeight="1"/>
    <row r="2064" ht="9" customHeight="1"/>
    <row r="2065" ht="9" customHeight="1"/>
    <row r="2066" ht="9" customHeight="1"/>
    <row r="2067" ht="9" customHeight="1"/>
    <row r="2068" ht="9" customHeight="1"/>
    <row r="2069" ht="9" customHeight="1"/>
    <row r="2070" ht="9" customHeight="1"/>
    <row r="2071" ht="9" customHeight="1"/>
    <row r="2072" ht="9" customHeight="1"/>
    <row r="2073" ht="9" customHeight="1"/>
    <row r="2074" ht="9" customHeight="1"/>
    <row r="2075" ht="9" customHeight="1"/>
    <row r="2076" ht="9" customHeight="1"/>
    <row r="2077" ht="9" customHeight="1"/>
    <row r="2078" ht="9" customHeight="1"/>
    <row r="2079" ht="9" customHeight="1"/>
    <row r="2080" ht="9" customHeight="1"/>
    <row r="2081" ht="9" customHeight="1"/>
    <row r="2082" ht="9" customHeight="1"/>
    <row r="2083" ht="9" customHeight="1"/>
    <row r="2084" ht="9" customHeight="1"/>
    <row r="2085" ht="9" customHeight="1"/>
    <row r="2086" ht="9" customHeight="1"/>
    <row r="2087" ht="9" customHeight="1"/>
    <row r="2088" ht="9" customHeight="1"/>
    <row r="2089" ht="9" customHeight="1"/>
    <row r="2090" ht="9" customHeight="1"/>
    <row r="2091" ht="9" customHeight="1"/>
    <row r="2092" ht="9" customHeight="1"/>
    <row r="2093" ht="9" customHeight="1"/>
    <row r="2094" ht="9" customHeight="1"/>
    <row r="2095" ht="9" customHeight="1"/>
    <row r="2096" ht="9" customHeight="1"/>
    <row r="2097" ht="9" customHeight="1"/>
    <row r="2098" ht="9" customHeight="1"/>
    <row r="2099" ht="9" customHeight="1"/>
    <row r="2100" ht="9" customHeight="1"/>
    <row r="2101" ht="9" customHeight="1"/>
    <row r="2102" ht="9" customHeight="1"/>
    <row r="2103" ht="9" customHeight="1"/>
    <row r="2104" ht="9" customHeight="1"/>
    <row r="2105" ht="9" customHeight="1"/>
    <row r="2106" ht="9" customHeight="1"/>
    <row r="2107" ht="9" customHeight="1"/>
    <row r="2108" ht="9" customHeight="1"/>
    <row r="2109" ht="9" customHeight="1"/>
    <row r="2110" ht="9" customHeight="1"/>
    <row r="2111" ht="9" customHeight="1"/>
    <row r="2112" ht="9" customHeight="1"/>
    <row r="2113" ht="9" customHeight="1"/>
    <row r="2114" ht="9" customHeight="1"/>
    <row r="2115" ht="9" customHeight="1"/>
    <row r="2116" ht="9" customHeight="1"/>
    <row r="2117" ht="9" customHeight="1"/>
    <row r="2118" ht="9" customHeight="1"/>
    <row r="2119" ht="9" customHeight="1"/>
    <row r="2120" ht="9" customHeight="1"/>
    <row r="2121" ht="9" customHeight="1"/>
    <row r="2122" ht="9" customHeight="1"/>
    <row r="2123" ht="9" customHeight="1"/>
    <row r="2124" ht="9" customHeight="1"/>
    <row r="2125" ht="9" customHeight="1"/>
    <row r="2126" ht="9" customHeight="1"/>
    <row r="2127" ht="9" customHeight="1"/>
    <row r="2128" ht="9" customHeight="1"/>
    <row r="2129" ht="9" customHeight="1"/>
    <row r="2130" ht="9" customHeight="1"/>
    <row r="2131" ht="9" customHeight="1"/>
    <row r="2132" ht="9" customHeight="1"/>
    <row r="2133" ht="9" customHeight="1"/>
    <row r="2134" ht="9" customHeight="1"/>
    <row r="2135" ht="9" customHeight="1"/>
    <row r="2136" ht="9" customHeight="1"/>
    <row r="2137" ht="9" customHeight="1"/>
    <row r="2138" ht="9" customHeight="1"/>
    <row r="2139" ht="9" customHeight="1"/>
    <row r="2140" ht="9" customHeight="1"/>
    <row r="2141" ht="9" customHeight="1"/>
    <row r="2142" ht="9" customHeight="1"/>
    <row r="2143" ht="9" customHeight="1"/>
    <row r="2144" ht="9" customHeight="1"/>
    <row r="2145" ht="9" customHeight="1"/>
    <row r="2146" ht="9" customHeight="1"/>
    <row r="2147" ht="9" customHeight="1"/>
    <row r="2148" ht="9" customHeight="1"/>
    <row r="2149" ht="9" customHeight="1"/>
    <row r="2150" ht="9" customHeight="1"/>
    <row r="2151" ht="9" customHeight="1"/>
    <row r="2152" ht="9" customHeight="1"/>
    <row r="2153" ht="9" customHeight="1"/>
    <row r="2154" ht="9" customHeight="1"/>
    <row r="2155" ht="9" customHeight="1"/>
    <row r="2156" ht="9" customHeight="1"/>
    <row r="2157" ht="9" customHeight="1"/>
    <row r="2158" ht="9" customHeight="1"/>
    <row r="2159" ht="9" customHeight="1"/>
    <row r="2160" ht="9" customHeight="1"/>
    <row r="2161" ht="9" customHeight="1"/>
    <row r="2162" ht="9" customHeight="1"/>
    <row r="2163" ht="9" customHeight="1"/>
    <row r="2164" ht="9" customHeight="1"/>
    <row r="2165" ht="9" customHeight="1"/>
    <row r="2166" ht="9" customHeight="1"/>
    <row r="2167" ht="9" customHeight="1"/>
    <row r="2168" ht="9" customHeight="1"/>
    <row r="2169" ht="9" customHeight="1"/>
    <row r="2170" ht="9" customHeight="1"/>
    <row r="2171" ht="9" customHeight="1"/>
    <row r="2172" ht="9" customHeight="1"/>
    <row r="2173" ht="9" customHeight="1"/>
    <row r="2174" ht="9" customHeight="1"/>
    <row r="2175" ht="9" customHeight="1"/>
    <row r="2176" ht="9" customHeight="1"/>
    <row r="2177" ht="9" customHeight="1"/>
    <row r="2178" ht="9" customHeight="1"/>
    <row r="2179" ht="9" customHeight="1"/>
    <row r="2180" ht="9" customHeight="1"/>
    <row r="2181" ht="9" customHeight="1"/>
    <row r="2182" ht="9" customHeight="1"/>
    <row r="2183" ht="9" customHeight="1"/>
    <row r="2184" ht="9" customHeight="1"/>
    <row r="2185" ht="9" customHeight="1"/>
    <row r="2186" ht="9" customHeight="1"/>
    <row r="2187" ht="9" customHeight="1"/>
    <row r="2188" ht="9" customHeight="1"/>
    <row r="2189" ht="9" customHeight="1"/>
    <row r="2190" ht="9" customHeight="1"/>
    <row r="2191" ht="9" customHeight="1"/>
    <row r="2192" ht="9" customHeight="1"/>
    <row r="2193" ht="9" customHeight="1"/>
    <row r="2194" ht="9" customHeight="1"/>
    <row r="2195" ht="9" customHeight="1"/>
    <row r="2196" ht="9" customHeight="1"/>
    <row r="2197" ht="9" customHeight="1"/>
    <row r="2198" ht="9" customHeight="1"/>
    <row r="2199" ht="9" customHeight="1"/>
    <row r="2200" ht="9" customHeight="1"/>
    <row r="2201" ht="9" customHeight="1"/>
    <row r="2202" ht="9" customHeight="1"/>
    <row r="2203" ht="9" customHeight="1"/>
    <row r="2204" ht="9" customHeight="1"/>
    <row r="2205" ht="9" customHeight="1"/>
    <row r="2206" ht="9" customHeight="1"/>
    <row r="2207" ht="9" customHeight="1"/>
    <row r="2208" ht="9" customHeight="1"/>
    <row r="2209" ht="9" customHeight="1"/>
    <row r="2210" ht="9" customHeight="1"/>
    <row r="2211" ht="9" customHeight="1"/>
    <row r="2212" ht="9" customHeight="1"/>
    <row r="2213" ht="9" customHeight="1"/>
    <row r="2214" ht="9" customHeight="1"/>
    <row r="2215" ht="9" customHeight="1"/>
    <row r="2216" ht="9" customHeight="1"/>
    <row r="2217" ht="9" customHeight="1"/>
    <row r="2218" ht="9" customHeight="1"/>
    <row r="2219" ht="9" customHeight="1"/>
    <row r="2220" ht="9" customHeight="1"/>
    <row r="2221" ht="9" customHeight="1"/>
    <row r="2222" ht="9" customHeight="1"/>
    <row r="2223" ht="9" customHeight="1"/>
    <row r="2224" ht="9" customHeight="1"/>
    <row r="2225" ht="9" customHeight="1"/>
    <row r="2226" ht="9" customHeight="1"/>
    <row r="2227" ht="9" customHeight="1"/>
    <row r="2228" ht="9" customHeight="1"/>
    <row r="2229" ht="9" customHeight="1"/>
    <row r="2230" ht="9" customHeight="1"/>
    <row r="2231" ht="9" customHeight="1"/>
    <row r="2232" ht="9" customHeight="1"/>
    <row r="2233" ht="9" customHeight="1"/>
    <row r="2234" ht="9" customHeight="1"/>
    <row r="2235" ht="9" customHeight="1"/>
    <row r="2236" ht="9" customHeight="1"/>
    <row r="2237" ht="9" customHeight="1"/>
    <row r="2238" ht="9" customHeight="1"/>
    <row r="2239" ht="9" customHeight="1"/>
    <row r="2240" ht="9" customHeight="1"/>
    <row r="2241" ht="9" customHeight="1"/>
    <row r="2242" ht="9" customHeight="1"/>
    <row r="2243" ht="9" customHeight="1"/>
    <row r="2244" ht="9" customHeight="1"/>
    <row r="2245" ht="9" customHeight="1"/>
    <row r="2246" ht="9" customHeight="1"/>
    <row r="2247" ht="9" customHeight="1"/>
    <row r="2248" ht="9" customHeight="1"/>
    <row r="2249" ht="9" customHeight="1"/>
    <row r="2250" ht="9" customHeight="1"/>
    <row r="2251" ht="9" customHeight="1"/>
    <row r="2252" ht="9" customHeight="1"/>
    <row r="2253" ht="9" customHeight="1"/>
    <row r="2254" ht="9" customHeight="1"/>
    <row r="2255" ht="9" customHeight="1"/>
    <row r="2256" ht="9" customHeight="1"/>
    <row r="2257" ht="9" customHeight="1"/>
    <row r="2258" ht="9" customHeight="1"/>
    <row r="2259" ht="9" customHeight="1"/>
    <row r="2260" ht="9" customHeight="1"/>
    <row r="2261" ht="9" customHeight="1"/>
    <row r="2262" ht="9" customHeight="1"/>
    <row r="2263" ht="9" customHeight="1"/>
    <row r="2264" ht="9" customHeight="1"/>
    <row r="2265" ht="9" customHeight="1"/>
    <row r="2266" ht="9" customHeight="1"/>
    <row r="2267" ht="9" customHeight="1"/>
    <row r="2268" ht="9" customHeight="1"/>
    <row r="2269" ht="9" customHeight="1"/>
    <row r="2270" ht="9" customHeight="1"/>
    <row r="2271" ht="9" customHeight="1"/>
    <row r="2272" ht="9" customHeight="1"/>
    <row r="2273" ht="9" customHeight="1"/>
    <row r="2274" ht="9" customHeight="1"/>
    <row r="2275" ht="9" customHeight="1"/>
    <row r="2276" ht="9" customHeight="1"/>
    <row r="2277" ht="9" customHeight="1"/>
    <row r="2278" ht="9" customHeight="1"/>
    <row r="2279" ht="9" customHeight="1"/>
    <row r="2280" ht="9" customHeight="1"/>
    <row r="2281" ht="9" customHeight="1"/>
    <row r="2282" ht="9" customHeight="1"/>
    <row r="2283" ht="9" customHeight="1"/>
    <row r="2284" ht="9" customHeight="1"/>
    <row r="2285" ht="9" customHeight="1"/>
    <row r="2286" ht="9" customHeight="1"/>
    <row r="2287" ht="9" customHeight="1"/>
    <row r="2288" ht="9" customHeight="1"/>
    <row r="2289" ht="9" customHeight="1"/>
    <row r="2290" ht="9" customHeight="1"/>
    <row r="2291" ht="9" customHeight="1"/>
    <row r="2292" ht="9" customHeight="1"/>
    <row r="2293" ht="9" customHeight="1"/>
    <row r="2294" ht="9" customHeight="1"/>
    <row r="2295" ht="9" customHeight="1"/>
    <row r="2296" ht="9" customHeight="1"/>
    <row r="2297" ht="9" customHeight="1"/>
    <row r="2298" ht="9" customHeight="1"/>
    <row r="2299" ht="9" customHeight="1"/>
    <row r="2300" ht="9" customHeight="1"/>
    <row r="2301" ht="9" customHeight="1"/>
    <row r="2302" ht="9" customHeight="1"/>
    <row r="2303" ht="9" customHeight="1"/>
    <row r="2304" ht="9" customHeight="1"/>
    <row r="2305" ht="9" customHeight="1"/>
    <row r="2306" ht="9" customHeight="1"/>
    <row r="2307" ht="9" customHeight="1"/>
    <row r="2308" ht="9" customHeight="1"/>
    <row r="2309" ht="9" customHeight="1"/>
    <row r="2310" ht="9" customHeight="1"/>
    <row r="2311" ht="9" customHeight="1"/>
    <row r="2312" ht="9" customHeight="1"/>
    <row r="2313" ht="9" customHeight="1"/>
    <row r="2314" ht="9" customHeight="1"/>
    <row r="2315" ht="9" customHeight="1"/>
    <row r="2316" ht="9" customHeight="1"/>
    <row r="2317" ht="9" customHeight="1"/>
    <row r="2318" ht="9" customHeight="1"/>
    <row r="2319" ht="9" customHeight="1"/>
    <row r="2320" ht="9" customHeight="1"/>
    <row r="2321" ht="9" customHeight="1"/>
    <row r="2322" ht="9" customHeight="1"/>
    <row r="2323" ht="9" customHeight="1"/>
    <row r="2324" ht="9" customHeight="1"/>
    <row r="2325" ht="9" customHeight="1"/>
    <row r="2326" ht="9" customHeight="1"/>
    <row r="2327" ht="9" customHeight="1"/>
    <row r="2328" ht="9" customHeight="1"/>
    <row r="2329" ht="9" customHeight="1"/>
    <row r="2330" ht="9" customHeight="1"/>
    <row r="2331" ht="9" customHeight="1"/>
    <row r="2332" ht="9" customHeight="1"/>
    <row r="2333" ht="9" customHeight="1"/>
    <row r="2334" ht="9" customHeight="1"/>
    <row r="2335" ht="9" customHeight="1"/>
    <row r="2336" ht="9" customHeight="1"/>
    <row r="2337" ht="9" customHeight="1"/>
    <row r="2338" ht="9" customHeight="1"/>
    <row r="2339" ht="9" customHeight="1"/>
    <row r="2340" ht="9" customHeight="1"/>
    <row r="2341" ht="9" customHeight="1"/>
    <row r="2342" ht="9" customHeight="1"/>
    <row r="2343" ht="9" customHeight="1"/>
    <row r="2344" ht="9" customHeight="1"/>
    <row r="2345" ht="9" customHeight="1"/>
    <row r="2346" ht="9" customHeight="1"/>
    <row r="2347" ht="9" customHeight="1"/>
    <row r="2348" ht="9" customHeight="1"/>
    <row r="2349" ht="9" customHeight="1"/>
    <row r="2350" ht="9" customHeight="1"/>
    <row r="2351" ht="9" customHeight="1"/>
    <row r="2352" ht="9" customHeight="1"/>
    <row r="2353" ht="9" customHeight="1"/>
    <row r="2354" ht="9" customHeight="1"/>
    <row r="2355" ht="9" customHeight="1"/>
    <row r="2356" ht="9" customHeight="1"/>
  </sheetData>
  <sheetProtection/>
  <autoFilter ref="A3:Q157">
    <sortState ref="A4:Q157">
      <sortCondition sortBy="value" ref="Q4:Q157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fs</cp:lastModifiedBy>
  <cp:lastPrinted>2017-09-09T14:22:53Z</cp:lastPrinted>
  <dcterms:created xsi:type="dcterms:W3CDTF">2011-04-18T06:39:57Z</dcterms:created>
  <dcterms:modified xsi:type="dcterms:W3CDTF">2018-03-31T11:45:35Z</dcterms:modified>
  <cp:category/>
  <cp:version/>
  <cp:contentType/>
  <cp:contentStatus/>
</cp:coreProperties>
</file>